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45" windowHeight="4965" activeTab="0"/>
  </bookViews>
  <sheets>
    <sheet name=" VÍZELOSZTÁSI TERV fejl.ig2018." sheetId="1" r:id="rId1"/>
  </sheets>
  <definedNames/>
  <calcPr fullCalcOnLoad="1"/>
</workbook>
</file>

<file path=xl/sharedStrings.xml><?xml version="1.0" encoding="utf-8"?>
<sst xmlns="http://schemas.openxmlformats.org/spreadsheetml/2006/main" count="410" uniqueCount="152">
  <si>
    <t>Szmg.</t>
  </si>
  <si>
    <t>-</t>
  </si>
  <si>
    <t>Nagykunsági-főcsatorna</t>
  </si>
  <si>
    <t>J.I-1. fürtfőcsatorna</t>
  </si>
  <si>
    <t>szántó</t>
  </si>
  <si>
    <t>rizs</t>
  </si>
  <si>
    <t>halastó</t>
  </si>
  <si>
    <t>J.II-1. fürtfőcsatorna</t>
  </si>
  <si>
    <t>J.II-2. fürtfőcsatorna</t>
  </si>
  <si>
    <t>J.II-2-1. fürtcsatorna</t>
  </si>
  <si>
    <t>J.III-1. fürtfőcsatorna</t>
  </si>
  <si>
    <t>J.III-2. fürtfőcsatorna</t>
  </si>
  <si>
    <t>J.III-2-1. fürtcsatorna</t>
  </si>
  <si>
    <t>J.III-2-1-1. fürtcsatorna</t>
  </si>
  <si>
    <t>J.III-3. fürtfőcsatorna</t>
  </si>
  <si>
    <t>J.III-2-2. fürtcsatorna</t>
  </si>
  <si>
    <t>J.III-2-3. fürtcsatorna</t>
  </si>
  <si>
    <t>J.III-2-3-1. fürtcsatorna</t>
  </si>
  <si>
    <t>J.III.</t>
  </si>
  <si>
    <t>J.II.</t>
  </si>
  <si>
    <t>J.I.</t>
  </si>
  <si>
    <t>J.X.</t>
  </si>
  <si>
    <t>Milléri</t>
  </si>
  <si>
    <t>J.X-1. fürtfőcsatorna</t>
  </si>
  <si>
    <t>J.X-2. fürtfőcsatorna</t>
  </si>
  <si>
    <t>J.X-2-1. fürtcsatorna</t>
  </si>
  <si>
    <t>J.X-3. fürtfőcsatorna</t>
  </si>
  <si>
    <t>Besenyszögi önt. csat.</t>
  </si>
  <si>
    <t>J.III-2-4. fürtcsatorna</t>
  </si>
  <si>
    <t>Jászsági közvetlen</t>
  </si>
  <si>
    <t xml:space="preserve">kihasználtság (%)    </t>
  </si>
  <si>
    <t>Nk.III-2. fürtfőcsatorna</t>
  </si>
  <si>
    <t>Nk.III-2-2. fürtcsatorna</t>
  </si>
  <si>
    <t>Nk.III-2-2-2. fürtcsatorna</t>
  </si>
  <si>
    <t>Nk.III-2-2-2-1. fürtcsatorna</t>
  </si>
  <si>
    <t>Nk.III-2-2-6. fürtcsatorna</t>
  </si>
  <si>
    <t>Nk.III-2-3. fürtcsatorna</t>
  </si>
  <si>
    <t>Nk.III-2-4. fürtcsatorna</t>
  </si>
  <si>
    <t>Nk.III-2-4-1. fürtcsatorna</t>
  </si>
  <si>
    <t>Nk.III-2-4-2. fürtcsatorna</t>
  </si>
  <si>
    <t>Nk.III-2-5. fürtcsatorna</t>
  </si>
  <si>
    <t>Nk.III-2-6. fürtcsatorna</t>
  </si>
  <si>
    <t>Nk.III-2-7. fürtcsatorna</t>
  </si>
  <si>
    <t>Nk.I.</t>
  </si>
  <si>
    <t>Abádszalóki AC tápcsat.</t>
  </si>
  <si>
    <t>Nk.IV-1. fürtfőcsatorna</t>
  </si>
  <si>
    <t>Nk.IV-1-1. fürtcsatorna</t>
  </si>
  <si>
    <t>Nk.IV-1-2. fürtcsatorna</t>
  </si>
  <si>
    <t>Nk.IV-1-3. fürtcsatorna</t>
  </si>
  <si>
    <t>Nk.IV-1-4. fürtcsatorna</t>
  </si>
  <si>
    <t>Nk.IV.</t>
  </si>
  <si>
    <t>Nk.V-2. fürtfőcsatorna</t>
  </si>
  <si>
    <t>Nk.V.</t>
  </si>
  <si>
    <t>Nk.VII.</t>
  </si>
  <si>
    <t>Kisújszállási AC tápcsat.</t>
  </si>
  <si>
    <t>Nk.X.</t>
  </si>
  <si>
    <t>Nk.XII-1. fürtfőcsatorna</t>
  </si>
  <si>
    <t>Nk.XII-1-1. fürtcsatorna</t>
  </si>
  <si>
    <t>Nk.XII-1-3. fürtcsatorna</t>
  </si>
  <si>
    <t>Nk.XII-1-3-1. fürtcsatorna</t>
  </si>
  <si>
    <t>Nk.XII.</t>
  </si>
  <si>
    <t>Nkfcs. Keleti-ág közvetlen</t>
  </si>
  <si>
    <t>Jászsági-főcsatorna</t>
  </si>
  <si>
    <t>Nkfcs. Keleti-ág</t>
  </si>
  <si>
    <t>Nkfcs.  közvetlen</t>
  </si>
  <si>
    <t>Palotási 4-es önt. csat.</t>
  </si>
  <si>
    <t>Palotási 5-ös önt. csat.</t>
  </si>
  <si>
    <t>terv. képest</t>
  </si>
  <si>
    <t>jel. képest</t>
  </si>
  <si>
    <t>JÁSZSÁGI ÖNTÖZŐRENDSZER</t>
  </si>
  <si>
    <t>NAGYKUNSÁGI ÖNTÖZŐRENDSZER</t>
  </si>
  <si>
    <t>ÖNTÖZŐFÜRT</t>
  </si>
  <si>
    <r>
      <t>FŐCSATORNA,</t>
    </r>
    <r>
      <rPr>
        <b/>
        <sz val="10"/>
        <rFont val="Arial CE"/>
        <family val="0"/>
      </rPr>
      <t xml:space="preserve"> FÜRTFŐCSATORNA</t>
    </r>
    <r>
      <rPr>
        <sz val="10"/>
        <rFont val="Arial CE"/>
        <family val="0"/>
      </rPr>
      <t>, FÜRTCSATORNA</t>
    </r>
  </si>
  <si>
    <r>
      <t>jelenlegi vízszállító képesség (m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>/s)</t>
    </r>
  </si>
  <si>
    <t>feltöltési</t>
  </si>
  <si>
    <t>vízpótló</t>
  </si>
  <si>
    <t>vízpótló
összesen</t>
  </si>
  <si>
    <t>feltöltési
összesen</t>
  </si>
  <si>
    <r>
      <t>Engedélyezett vízsugár értékek (m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>/s)</t>
    </r>
  </si>
  <si>
    <t xml:space="preserve">Kakat főcsatorna </t>
  </si>
  <si>
    <t xml:space="preserve">Villogó főcsatorna </t>
  </si>
  <si>
    <t>Karcagi II. főcsatorna</t>
  </si>
  <si>
    <r>
      <t>tervezett torkolati kapacitás
(m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>/s)</t>
    </r>
  </si>
  <si>
    <t>rizs + halastó</t>
  </si>
  <si>
    <t>rizs + halastó     + szántó</t>
  </si>
  <si>
    <t>rizs + halastó   + szántó</t>
  </si>
  <si>
    <t>Doba  főcsatorna</t>
  </si>
  <si>
    <t>Jászsági ö.r. összesen</t>
  </si>
  <si>
    <t>Nagykunsági ö.r. összesen</t>
  </si>
  <si>
    <t>Tiszasülyi 28-as főcsatorna</t>
  </si>
  <si>
    <t>Ökológiai célú vízátvezetés</t>
  </si>
  <si>
    <t>holtág vízpótlás</t>
  </si>
  <si>
    <t>TIKEVIR előírása
alapján vízleadás</t>
  </si>
  <si>
    <t>TISZAFÜREDI ÖNTÖZŐRENDSZER</t>
  </si>
  <si>
    <t>Tiszafüredi III. csatorna</t>
  </si>
  <si>
    <t>Tiszafüredi III-IV. ök. csat.</t>
  </si>
  <si>
    <t>Tiszafüredi IV. csatorna</t>
  </si>
  <si>
    <t>Tiszafüredi VI. csatorna</t>
  </si>
  <si>
    <t>Tiszafüredi fcs. közvetlen</t>
  </si>
  <si>
    <t>Tiszafüredi főcsatorna</t>
  </si>
  <si>
    <t>Tiszafüredi ö.r. összesen</t>
  </si>
  <si>
    <t>TISZAVÁRKONYI ÖNTÖZŐRENDSZER</t>
  </si>
  <si>
    <t>Tiszavárkonyi ö.r. összesen</t>
  </si>
  <si>
    <t>Tiszavárkonyi I. csatorna</t>
  </si>
  <si>
    <t>GÁSTYÁSI ÖNTÖZŐRENDSZER</t>
  </si>
  <si>
    <t>Gástyási ö.r. összesen</t>
  </si>
  <si>
    <t>12-es csatorna</t>
  </si>
  <si>
    <t>22-es csatorna</t>
  </si>
  <si>
    <t>33-as csatorna</t>
  </si>
  <si>
    <t>12-28. ök. csatorna</t>
  </si>
  <si>
    <t>Gástyás I. csatorna közv.</t>
  </si>
  <si>
    <t>Gástyás II. csatorna közv.</t>
  </si>
  <si>
    <t>(teljes egyidejűség esetén)</t>
  </si>
  <si>
    <t>Tiszafüredi II. csatorna</t>
  </si>
  <si>
    <t>Villogó magasvezetésű ö.cs.</t>
  </si>
  <si>
    <t>Csátés főcsatorna - szivattyús</t>
  </si>
  <si>
    <t>Millér főcsatorna - gravitációs</t>
  </si>
  <si>
    <r>
      <t>Nk.V-1. fürtfőcsatorna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gravitációs</t>
    </r>
  </si>
  <si>
    <r>
      <t>Nk.V-1. fürtfőcsatorna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szivattyús</t>
    </r>
  </si>
  <si>
    <t>Nk.VII-1. fürtfőcsatorna - gravitációs</t>
  </si>
  <si>
    <t>Nk.VII-1. fürtfőcsatorna - szivattyús</t>
  </si>
  <si>
    <t>Nk.X-2. fürtfőcsatorna - gravitációs</t>
  </si>
  <si>
    <t>Nk.X-2. fürtfőcsatorna - szivattyús</t>
  </si>
  <si>
    <t>25-ös csatorna</t>
  </si>
  <si>
    <t>Villogó szivattyús</t>
  </si>
  <si>
    <t xml:space="preserve">Nk.III. gravitációs </t>
  </si>
  <si>
    <t>Mirhó-Gyolcsi főcsatorna</t>
  </si>
  <si>
    <t>Mirhó-Gyolcsi összekötő csat.</t>
  </si>
  <si>
    <t>mederben maradó vízsugár</t>
  </si>
  <si>
    <r>
      <t>(m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>/s)</t>
    </r>
  </si>
  <si>
    <t>(jel.-hez képest)</t>
  </si>
  <si>
    <t>Nk.III-2-5-1.</t>
  </si>
  <si>
    <t>3,9</t>
  </si>
  <si>
    <t>J.II. fürt összesen</t>
  </si>
  <si>
    <t>megjegyzés</t>
  </si>
  <si>
    <t>jelenlegi fürt szabad vízsugár m3/s</t>
  </si>
  <si>
    <t xml:space="preserve">AKI öntözési vízsugár növekmény m3/s </t>
  </si>
  <si>
    <t>fejlesztés/rekonstrukció szükséges</t>
  </si>
  <si>
    <t>J.III. fürt összesen</t>
  </si>
  <si>
    <t>Milléri fürt összesen</t>
  </si>
  <si>
    <t>Csátés szivattyús</t>
  </si>
  <si>
    <t>Csátés szivattyús összesen</t>
  </si>
  <si>
    <t>jelenlegi kiépítettség szabad kapacitás vagy hiány m3/s</t>
  </si>
  <si>
    <t>névleges kiépítettség szabad kapacitás vagy hiány m3/s</t>
  </si>
  <si>
    <r>
      <t>névleges torkolati kapacitás
(m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>/s)</t>
    </r>
  </si>
  <si>
    <t>névleges fürt szabad vízsugár m3/s</t>
  </si>
  <si>
    <t>TISZA-TÓ KÖZVETLEN</t>
  </si>
  <si>
    <t>Tisza-tó közvetlen Déli rész</t>
  </si>
  <si>
    <t>Tisza-tó közvetlen Északi rész</t>
  </si>
  <si>
    <t>Tisza-tó Közvetlen</t>
  </si>
  <si>
    <r>
      <rPr>
        <b/>
        <sz val="16"/>
        <rFont val="Arial CE"/>
        <family val="0"/>
      </rPr>
      <t xml:space="preserve">KÖTIVIZIG VÍZELOSZTÁSI TERVE AZ ÜZEMELTETÉSI ENGEDÉLYEK ÉS  </t>
    </r>
    <r>
      <rPr>
        <b/>
        <sz val="16"/>
        <color indexed="40"/>
        <rFont val="Arial CE"/>
        <family val="0"/>
      </rPr>
      <t xml:space="preserve">FEJLESZTÉSI IGÉNYEK </t>
    </r>
    <r>
      <rPr>
        <b/>
        <sz val="16"/>
        <rFont val="Arial CE"/>
        <family val="0"/>
      </rPr>
      <t>ALAPJÁN , A SZABAD KAPACITÁS KIMUTATÁSÁVAL - 2018.</t>
    </r>
  </si>
  <si>
    <r>
      <rPr>
        <b/>
        <sz val="16"/>
        <color indexed="40"/>
        <rFont val="Arial CE"/>
        <family val="0"/>
      </rPr>
      <t>Fejlesztési igények:</t>
    </r>
    <r>
      <rPr>
        <b/>
        <sz val="16"/>
        <rFont val="Arial CE"/>
        <family val="0"/>
      </rPr>
      <t xml:space="preserve"> üzemelési, létesítési, elvi engedélyekben lekötött engedélyezett vízsugár, valamint az AKI öntözési vízsugár figyelembe vételével a szabad kapacitás kimutatásával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</si>
</sst>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00"/>
    <numFmt numFmtId="178" formatCode="#,##0.0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b/>
      <sz val="11"/>
      <name val="Arial CE"/>
      <family val="0"/>
    </font>
    <font>
      <b/>
      <vertAlign val="superscript"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u val="single"/>
      <sz val="10"/>
      <name val="Arial CE"/>
      <family val="0"/>
    </font>
    <font>
      <b/>
      <i/>
      <sz val="11"/>
      <name val="Arial CE"/>
      <family val="0"/>
    </font>
    <font>
      <b/>
      <sz val="8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0"/>
    </font>
    <font>
      <b/>
      <sz val="16"/>
      <name val="Arial CE"/>
      <family val="0"/>
    </font>
    <font>
      <b/>
      <sz val="16"/>
      <color indexed="4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0"/>
    </font>
    <font>
      <b/>
      <sz val="10"/>
      <color indexed="40"/>
      <name val="Arial CE"/>
      <family val="0"/>
    </font>
    <font>
      <b/>
      <i/>
      <sz val="10"/>
      <color indexed="40"/>
      <name val="Arial CE"/>
      <family val="0"/>
    </font>
    <font>
      <sz val="10"/>
      <color indexed="40"/>
      <name val="Arial CE"/>
      <family val="0"/>
    </font>
    <font>
      <i/>
      <u val="single"/>
      <sz val="10"/>
      <color indexed="40"/>
      <name val="Arial CE"/>
      <family val="0"/>
    </font>
    <font>
      <b/>
      <i/>
      <u val="single"/>
      <sz val="10"/>
      <color indexed="40"/>
      <name val="Arial CE"/>
      <family val="0"/>
    </font>
    <font>
      <b/>
      <i/>
      <sz val="11"/>
      <color indexed="40"/>
      <name val="Arial CE"/>
      <family val="0"/>
    </font>
    <font>
      <i/>
      <sz val="10"/>
      <color indexed="40"/>
      <name val="Arial CE"/>
      <family val="0"/>
    </font>
    <font>
      <b/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00B0F0"/>
      <name val="Arial CE"/>
      <family val="0"/>
    </font>
    <font>
      <b/>
      <i/>
      <sz val="10"/>
      <color rgb="FF00B0F0"/>
      <name val="Arial CE"/>
      <family val="0"/>
    </font>
    <font>
      <sz val="10"/>
      <color rgb="FF00B0F0"/>
      <name val="Arial CE"/>
      <family val="0"/>
    </font>
    <font>
      <i/>
      <u val="single"/>
      <sz val="10"/>
      <color rgb="FF00B0F0"/>
      <name val="Arial CE"/>
      <family val="0"/>
    </font>
    <font>
      <b/>
      <i/>
      <u val="single"/>
      <sz val="10"/>
      <color rgb="FF00B0F0"/>
      <name val="Arial CE"/>
      <family val="0"/>
    </font>
    <font>
      <b/>
      <i/>
      <sz val="11"/>
      <color rgb="FF00B0F0"/>
      <name val="Arial CE"/>
      <family val="0"/>
    </font>
    <font>
      <i/>
      <sz val="10"/>
      <color rgb="FF00B0F0"/>
      <name val="Arial CE"/>
      <family val="0"/>
    </font>
    <font>
      <b/>
      <i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77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1" fontId="63" fillId="0" borderId="45" xfId="0" applyNumberFormat="1" applyFont="1" applyFill="1" applyBorder="1" applyAlignment="1">
      <alignment horizontal="center" vertical="center"/>
    </xf>
    <xf numFmtId="2" fontId="63" fillId="0" borderId="27" xfId="0" applyNumberFormat="1" applyFont="1" applyFill="1" applyBorder="1" applyAlignment="1">
      <alignment horizontal="center" vertical="center"/>
    </xf>
    <xf numFmtId="177" fontId="63" fillId="0" borderId="27" xfId="0" applyNumberFormat="1" applyFont="1" applyFill="1" applyBorder="1" applyAlignment="1">
      <alignment horizontal="center" vertical="center"/>
    </xf>
    <xf numFmtId="1" fontId="63" fillId="0" borderId="27" xfId="0" applyNumberFormat="1" applyFont="1" applyFill="1" applyBorder="1" applyAlignment="1">
      <alignment horizontal="center" vertical="center"/>
    </xf>
    <xf numFmtId="1" fontId="63" fillId="0" borderId="46" xfId="0" applyNumberFormat="1" applyFont="1" applyFill="1" applyBorder="1" applyAlignment="1">
      <alignment horizontal="center" vertical="center"/>
    </xf>
    <xf numFmtId="177" fontId="62" fillId="0" borderId="20" xfId="0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63" fillId="0" borderId="24" xfId="0" applyNumberFormat="1" applyFont="1" applyFill="1" applyBorder="1" applyAlignment="1">
      <alignment horizontal="center" vertical="center"/>
    </xf>
    <xf numFmtId="177" fontId="63" fillId="0" borderId="24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177" fontId="64" fillId="0" borderId="31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56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1" fontId="62" fillId="0" borderId="20" xfId="0" applyNumberFormat="1" applyFont="1" applyFill="1" applyBorder="1" applyAlignment="1">
      <alignment horizontal="center" vertical="center"/>
    </xf>
    <xf numFmtId="1" fontId="62" fillId="0" borderId="58" xfId="0" applyNumberFormat="1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" fontId="64" fillId="0" borderId="31" xfId="0" applyNumberFormat="1" applyFont="1" applyFill="1" applyBorder="1" applyAlignment="1">
      <alignment horizontal="center" vertical="center"/>
    </xf>
    <xf numFmtId="1" fontId="64" fillId="0" borderId="6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" fontId="64" fillId="0" borderId="19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1" fontId="62" fillId="0" borderId="22" xfId="0" applyNumberFormat="1" applyFont="1" applyFill="1" applyBorder="1" applyAlignment="1">
      <alignment horizontal="center" vertical="center"/>
    </xf>
    <xf numFmtId="1" fontId="62" fillId="0" borderId="64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" fontId="64" fillId="0" borderId="20" xfId="0" applyNumberFormat="1" applyFont="1" applyFill="1" applyBorder="1" applyAlignment="1">
      <alignment horizontal="center" vertical="center"/>
    </xf>
    <xf numFmtId="1" fontId="64" fillId="0" borderId="58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58" xfId="0" applyNumberFormat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0" fillId="0" borderId="61" xfId="0" applyNumberFormat="1" applyFont="1" applyFill="1" applyBorder="1" applyAlignment="1">
      <alignment horizontal="center" vertical="center"/>
    </xf>
    <xf numFmtId="1" fontId="0" fillId="0" borderId="6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68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5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1" fontId="63" fillId="0" borderId="20" xfId="0" applyNumberFormat="1" applyFont="1" applyFill="1" applyBorder="1" applyAlignment="1">
      <alignment horizontal="center" vertical="center"/>
    </xf>
    <xf numFmtId="1" fontId="63" fillId="0" borderId="58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177" fontId="62" fillId="0" borderId="16" xfId="0" applyNumberFormat="1" applyFont="1" applyFill="1" applyBorder="1" applyAlignment="1">
      <alignment horizontal="center" vertical="center"/>
    </xf>
    <xf numFmtId="1" fontId="62" fillId="0" borderId="16" xfId="0" applyNumberFormat="1" applyFont="1" applyFill="1" applyBorder="1" applyAlignment="1">
      <alignment horizontal="center" vertical="center"/>
    </xf>
    <xf numFmtId="1" fontId="62" fillId="0" borderId="70" xfId="0" applyNumberFormat="1" applyFont="1" applyFill="1" applyBorder="1" applyAlignment="1">
      <alignment horizontal="center" vertical="center"/>
    </xf>
    <xf numFmtId="1" fontId="64" fillId="0" borderId="71" xfId="0" applyNumberFormat="1" applyFont="1" applyFill="1" applyBorder="1" applyAlignment="1">
      <alignment horizontal="center" vertical="center"/>
    </xf>
    <xf numFmtId="1" fontId="0" fillId="0" borderId="71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1" fontId="63" fillId="0" borderId="7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1" fontId="63" fillId="0" borderId="31" xfId="0" applyNumberFormat="1" applyFont="1" applyFill="1" applyBorder="1" applyAlignment="1">
      <alignment horizontal="center" vertical="center"/>
    </xf>
    <xf numFmtId="1" fontId="63" fillId="0" borderId="72" xfId="0" applyNumberFormat="1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" fontId="60" fillId="0" borderId="12" xfId="0" applyNumberFormat="1" applyFont="1" applyFill="1" applyBorder="1" applyAlignment="1">
      <alignment horizontal="center" vertical="center"/>
    </xf>
    <xf numFmtId="1" fontId="60" fillId="0" borderId="29" xfId="0" applyNumberFormat="1" applyFont="1" applyFill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1" fontId="1" fillId="0" borderId="70" xfId="0" applyNumberFormat="1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1" fontId="0" fillId="0" borderId="77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0" borderId="71" xfId="0" applyNumberFormat="1" applyFont="1" applyFill="1" applyBorder="1" applyAlignment="1">
      <alignment horizontal="center" vertical="center"/>
    </xf>
    <xf numFmtId="1" fontId="1" fillId="0" borderId="77" xfId="0" applyNumberFormat="1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62" fillId="0" borderId="24" xfId="0" applyNumberFormat="1" applyFont="1" applyFill="1" applyBorder="1" applyAlignment="1">
      <alignment horizontal="center" vertical="center"/>
    </xf>
    <xf numFmtId="1" fontId="62" fillId="0" borderId="45" xfId="0" applyNumberFormat="1" applyFont="1" applyFill="1" applyBorder="1" applyAlignment="1">
      <alignment horizontal="center" vertical="center"/>
    </xf>
    <xf numFmtId="1" fontId="62" fillId="0" borderId="19" xfId="0" applyNumberFormat="1" applyFont="1" applyFill="1" applyBorder="1" applyAlignment="1">
      <alignment horizontal="center" vertical="center"/>
    </xf>
    <xf numFmtId="1" fontId="62" fillId="0" borderId="7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7" fontId="62" fillId="0" borderId="24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" fontId="61" fillId="0" borderId="24" xfId="0" applyNumberFormat="1" applyFont="1" applyFill="1" applyBorder="1" applyAlignment="1">
      <alignment horizontal="center" vertical="center"/>
    </xf>
    <xf numFmtId="1" fontId="61" fillId="0" borderId="4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2" fontId="61" fillId="0" borderId="19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" fontId="60" fillId="0" borderId="20" xfId="0" applyNumberFormat="1" applyFont="1" applyFill="1" applyBorder="1" applyAlignment="1">
      <alignment horizontal="center" vertical="center"/>
    </xf>
    <xf numFmtId="1" fontId="60" fillId="0" borderId="71" xfId="0" applyNumberFormat="1" applyFont="1" applyFill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1" fontId="64" fillId="0" borderId="77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/>
    </xf>
    <xf numFmtId="176" fontId="0" fillId="0" borderId="78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" fontId="0" fillId="0" borderId="78" xfId="0" applyNumberFormat="1" applyFont="1" applyFill="1" applyBorder="1" applyAlignment="1">
      <alignment horizontal="center" vertical="center"/>
    </xf>
    <xf numFmtId="1" fontId="0" fillId="0" borderId="79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1" fontId="61" fillId="0" borderId="80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" fontId="61" fillId="0" borderId="5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" fontId="61" fillId="0" borderId="68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67" fillId="0" borderId="8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1" fontId="1" fillId="0" borderId="69" xfId="0" applyNumberFormat="1" applyFont="1" applyFill="1" applyBorder="1" applyAlignment="1">
      <alignment horizontal="center" vertical="center"/>
    </xf>
    <xf numFmtId="1" fontId="0" fillId="0" borderId="64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" fontId="62" fillId="0" borderId="68" xfId="0" applyNumberFormat="1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1" fontId="63" fillId="0" borderId="19" xfId="0" applyNumberFormat="1" applyFont="1" applyFill="1" applyBorder="1" applyAlignment="1">
      <alignment horizontal="center" vertical="center"/>
    </xf>
    <xf numFmtId="1" fontId="63" fillId="0" borderId="6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" fontId="63" fillId="0" borderId="16" xfId="0" applyNumberFormat="1" applyFont="1" applyFill="1" applyBorder="1" applyAlignment="1">
      <alignment horizontal="center" vertical="center"/>
    </xf>
    <xf numFmtId="1" fontId="63" fillId="0" borderId="56" xfId="0" applyNumberFormat="1" applyFont="1" applyFill="1" applyBorder="1" applyAlignment="1">
      <alignment horizontal="center" vertical="center"/>
    </xf>
    <xf numFmtId="176" fontId="1" fillId="0" borderId="60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" fontId="68" fillId="0" borderId="31" xfId="0" applyNumberFormat="1" applyFont="1" applyFill="1" applyBorder="1" applyAlignment="1">
      <alignment horizontal="center" vertical="center"/>
    </xf>
    <xf numFmtId="1" fontId="68" fillId="0" borderId="61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" fillId="0" borderId="9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61" fillId="0" borderId="96" xfId="0" applyFont="1" applyBorder="1" applyAlignment="1">
      <alignment horizontal="center" vertical="center"/>
    </xf>
    <xf numFmtId="177" fontId="1" fillId="0" borderId="97" xfId="0" applyNumberFormat="1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61" fillId="0" borderId="97" xfId="0" applyFont="1" applyBorder="1" applyAlignment="1">
      <alignment horizontal="center" vertical="center"/>
    </xf>
    <xf numFmtId="0" fontId="61" fillId="0" borderId="9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76" fontId="1" fillId="0" borderId="96" xfId="0" applyNumberFormat="1" applyFont="1" applyBorder="1" applyAlignment="1">
      <alignment horizontal="center" vertical="center"/>
    </xf>
    <xf numFmtId="1" fontId="61" fillId="0" borderId="99" xfId="0" applyNumberFormat="1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2" fontId="3" fillId="0" borderId="7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8" fontId="1" fillId="0" borderId="85" xfId="55" applyFont="1" applyFill="1" applyBorder="1" applyAlignment="1">
      <alignment horizontal="center" vertical="center" wrapText="1"/>
    </xf>
    <xf numFmtId="8" fontId="1" fillId="0" borderId="14" xfId="55" applyFont="1" applyFill="1" applyBorder="1" applyAlignment="1">
      <alignment horizontal="center" vertical="center" wrapText="1"/>
    </xf>
    <xf numFmtId="8" fontId="1" fillId="0" borderId="100" xfId="55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1" fontId="63" fillId="0" borderId="21" xfId="0" applyNumberFormat="1" applyFont="1" applyFill="1" applyBorder="1" applyAlignment="1">
      <alignment horizontal="center" vertical="center"/>
    </xf>
    <xf numFmtId="1" fontId="63" fillId="0" borderId="22" xfId="0" applyNumberFormat="1" applyFont="1" applyFill="1" applyBorder="1" applyAlignment="1">
      <alignment horizontal="center" vertical="center"/>
    </xf>
    <xf numFmtId="1" fontId="63" fillId="0" borderId="23" xfId="0" applyNumberFormat="1" applyFont="1" applyFill="1" applyBorder="1" applyAlignment="1">
      <alignment horizontal="center" vertical="center"/>
    </xf>
    <xf numFmtId="1" fontId="63" fillId="0" borderId="109" xfId="0" applyNumberFormat="1" applyFont="1" applyFill="1" applyBorder="1" applyAlignment="1">
      <alignment horizontal="center" vertical="center"/>
    </xf>
    <xf numFmtId="1" fontId="63" fillId="0" borderId="64" xfId="0" applyNumberFormat="1" applyFont="1" applyFill="1" applyBorder="1" applyAlignment="1">
      <alignment horizontal="center" vertical="center"/>
    </xf>
    <xf numFmtId="1" fontId="63" fillId="0" borderId="110" xfId="0" applyNumberFormat="1" applyFont="1" applyFill="1" applyBorder="1" applyAlignment="1">
      <alignment horizontal="center" vertical="center"/>
    </xf>
    <xf numFmtId="2" fontId="63" fillId="0" borderId="21" xfId="0" applyNumberFormat="1" applyFont="1" applyFill="1" applyBorder="1" applyAlignment="1">
      <alignment horizontal="center" vertical="center"/>
    </xf>
    <xf numFmtId="1" fontId="69" fillId="0" borderId="80" xfId="0" applyNumberFormat="1" applyFont="1" applyFill="1" applyBorder="1" applyAlignment="1">
      <alignment horizontal="center" vertical="center"/>
    </xf>
    <xf numFmtId="1" fontId="69" fillId="0" borderId="110" xfId="0" applyNumberFormat="1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1" fontId="63" fillId="0" borderId="24" xfId="0" applyNumberFormat="1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/>
    </xf>
    <xf numFmtId="1" fontId="3" fillId="0" borderId="111" xfId="0" applyNumberFormat="1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1" fontId="1" fillId="0" borderId="80" xfId="0" applyNumberFormat="1" applyFont="1" applyFill="1" applyBorder="1" applyAlignment="1">
      <alignment horizontal="center" vertical="center"/>
    </xf>
    <xf numFmtId="1" fontId="1" fillId="0" borderId="111" xfId="0" applyNumberFormat="1" applyFont="1" applyFill="1" applyBorder="1" applyAlignment="1">
      <alignment horizontal="center" vertical="center"/>
    </xf>
    <xf numFmtId="1" fontId="63" fillId="0" borderId="80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63" fillId="0" borderId="24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63" fillId="0" borderId="50" xfId="0" applyFont="1" applyFill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1" fontId="63" fillId="0" borderId="1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0" fontId="0" fillId="0" borderId="114" xfId="0" applyFill="1" applyBorder="1" applyAlignment="1">
      <alignment horizontal="center" vertical="center" wrapText="1"/>
    </xf>
    <xf numFmtId="0" fontId="0" fillId="0" borderId="115" xfId="0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177" fontId="63" fillId="0" borderId="21" xfId="0" applyNumberFormat="1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64" xfId="0" applyNumberFormat="1" applyFont="1" applyFill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176" fontId="3" fillId="0" borderId="110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 wrapText="1"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50" xfId="0" applyNumberFormat="1" applyFont="1" applyFill="1" applyBorder="1" applyAlignment="1">
      <alignment horizontal="center" vertical="center"/>
    </xf>
    <xf numFmtId="1" fontId="69" fillId="0" borderId="82" xfId="0" applyNumberFormat="1" applyFont="1" applyBorder="1" applyAlignment="1">
      <alignment horizontal="center" vertical="center"/>
    </xf>
    <xf numFmtId="1" fontId="69" fillId="0" borderId="117" xfId="0" applyNumberFormat="1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177" fontId="0" fillId="0" borderId="38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177" fontId="0" fillId="0" borderId="88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2" fontId="60" fillId="0" borderId="24" xfId="0" applyNumberFormat="1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 wrapText="1"/>
    </xf>
    <xf numFmtId="0" fontId="61" fillId="0" borderId="91" xfId="0" applyFont="1" applyBorder="1" applyAlignment="1">
      <alignment horizontal="center" vertical="center" wrapText="1"/>
    </xf>
    <xf numFmtId="0" fontId="6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2" fontId="0" fillId="0" borderId="81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9"/>
  <sheetViews>
    <sheetView showGridLines="0" tabSelected="1" zoomScale="90" zoomScaleNormal="90" zoomScalePageLayoutView="0" workbookViewId="0" topLeftCell="A1">
      <selection activeCell="A1" sqref="A1:Z1"/>
    </sheetView>
  </sheetViews>
  <sheetFormatPr defaultColWidth="9.00390625" defaultRowHeight="12.75"/>
  <cols>
    <col min="1" max="1" width="14.25390625" style="108" customWidth="1"/>
    <col min="2" max="2" width="33.25390625" style="108" customWidth="1"/>
    <col min="3" max="3" width="12.625" style="300" customWidth="1"/>
    <col min="4" max="4" width="15.125" style="108" hidden="1" customWidth="1"/>
    <col min="5" max="5" width="12.25390625" style="108" hidden="1" customWidth="1"/>
    <col min="6" max="6" width="12.75390625" style="326" customWidth="1"/>
    <col min="7" max="7" width="11.875" style="108" customWidth="1"/>
    <col min="8" max="8" width="9.125" style="108" customWidth="1"/>
    <col min="9" max="9" width="9.875" style="108" customWidth="1"/>
    <col min="10" max="10" width="9.375" style="108" customWidth="1"/>
    <col min="11" max="11" width="8.00390625" style="108" customWidth="1"/>
    <col min="12" max="12" width="10.375" style="108" customWidth="1"/>
    <col min="13" max="13" width="8.375" style="108" customWidth="1"/>
    <col min="14" max="14" width="9.75390625" style="108" customWidth="1"/>
    <col min="15" max="15" width="14.375" style="108" customWidth="1"/>
    <col min="16" max="16" width="26.25390625" style="108" hidden="1" customWidth="1"/>
    <col min="17" max="17" width="12.25390625" style="108" customWidth="1"/>
    <col min="18" max="18" width="14.875" style="108" customWidth="1"/>
    <col min="19" max="19" width="11.00390625" style="108" customWidth="1"/>
    <col min="20" max="20" width="10.00390625" style="108" customWidth="1"/>
    <col min="21" max="21" width="11.25390625" style="108" customWidth="1"/>
    <col min="22" max="22" width="12.625" style="108" customWidth="1"/>
    <col min="23" max="23" width="9.125" style="108" customWidth="1"/>
    <col min="24" max="25" width="11.875" style="108" customWidth="1"/>
    <col min="26" max="26" width="22.75390625" style="108" customWidth="1"/>
  </cols>
  <sheetData>
    <row r="1" spans="1:26" ht="43.5" customHeight="1">
      <c r="A1" s="421" t="s">
        <v>150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18" ht="18">
      <c r="A2" s="1"/>
      <c r="B2" s="1"/>
      <c r="C2" s="2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6" ht="33.75" customHeight="1">
      <c r="A3" s="421" t="s">
        <v>151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</row>
    <row r="4" spans="1:18" ht="13.5" customHeight="1">
      <c r="A4" s="299"/>
      <c r="B4" s="299"/>
      <c r="C4" s="2"/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>
      <c r="A5" s="299"/>
      <c r="B5" s="299"/>
      <c r="C5" s="2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ht="15" customHeight="1" thickBot="1">
      <c r="F6" s="300"/>
    </row>
    <row r="7" spans="1:16" ht="13.5" hidden="1" thickBot="1">
      <c r="A7" s="120"/>
      <c r="B7" s="121"/>
      <c r="C7" s="301"/>
      <c r="D7" s="114"/>
      <c r="E7" s="114"/>
      <c r="F7" s="301"/>
      <c r="G7" s="114"/>
      <c r="H7" s="114"/>
      <c r="I7" s="114"/>
      <c r="J7" s="114"/>
      <c r="K7" s="114"/>
      <c r="L7" s="114"/>
      <c r="M7" s="114"/>
      <c r="N7" s="114"/>
      <c r="O7" s="122" t="s">
        <v>0</v>
      </c>
      <c r="P7" s="123"/>
    </row>
    <row r="8" spans="1:29" ht="39.75" customHeight="1">
      <c r="A8" s="511" t="s">
        <v>71</v>
      </c>
      <c r="B8" s="514" t="s">
        <v>72</v>
      </c>
      <c r="C8" s="447" t="s">
        <v>82</v>
      </c>
      <c r="D8" s="519"/>
      <c r="E8" s="520"/>
      <c r="F8" s="447" t="s">
        <v>73</v>
      </c>
      <c r="G8" s="455" t="s">
        <v>78</v>
      </c>
      <c r="H8" s="456"/>
      <c r="I8" s="456"/>
      <c r="J8" s="456"/>
      <c r="K8" s="456"/>
      <c r="L8" s="456"/>
      <c r="M8" s="456"/>
      <c r="N8" s="456"/>
      <c r="O8" s="457"/>
      <c r="P8" s="447"/>
      <c r="Q8" s="449" t="s">
        <v>30</v>
      </c>
      <c r="R8" s="450"/>
      <c r="S8" s="124" t="s">
        <v>128</v>
      </c>
      <c r="T8" s="557" t="s">
        <v>135</v>
      </c>
      <c r="U8" s="559" t="s">
        <v>136</v>
      </c>
      <c r="V8" s="559" t="s">
        <v>142</v>
      </c>
      <c r="W8" s="564" t="s">
        <v>145</v>
      </c>
      <c r="X8" s="559" t="s">
        <v>136</v>
      </c>
      <c r="Y8" s="559" t="s">
        <v>143</v>
      </c>
      <c r="Z8" s="600" t="s">
        <v>134</v>
      </c>
      <c r="AA8" s="115"/>
      <c r="AB8" s="115"/>
      <c r="AC8" s="115"/>
    </row>
    <row r="9" spans="1:29" ht="25.5" customHeight="1">
      <c r="A9" s="512"/>
      <c r="B9" s="515"/>
      <c r="C9" s="448"/>
      <c r="D9" s="5"/>
      <c r="E9" s="6"/>
      <c r="F9" s="448"/>
      <c r="G9" s="440" t="s">
        <v>90</v>
      </c>
      <c r="H9" s="440" t="s">
        <v>91</v>
      </c>
      <c r="I9" s="440" t="s">
        <v>4</v>
      </c>
      <c r="J9" s="435" t="s">
        <v>5</v>
      </c>
      <c r="K9" s="459"/>
      <c r="L9" s="435" t="s">
        <v>6</v>
      </c>
      <c r="M9" s="459"/>
      <c r="N9" s="7" t="s">
        <v>83</v>
      </c>
      <c r="O9" s="7" t="s">
        <v>84</v>
      </c>
      <c r="P9" s="448"/>
      <c r="Q9" s="435" t="s">
        <v>112</v>
      </c>
      <c r="R9" s="436"/>
      <c r="S9" s="74" t="s">
        <v>129</v>
      </c>
      <c r="T9" s="458"/>
      <c r="U9" s="560"/>
      <c r="V9" s="560"/>
      <c r="W9" s="565"/>
      <c r="X9" s="560"/>
      <c r="Y9" s="560"/>
      <c r="Z9" s="601"/>
      <c r="AA9" s="115"/>
      <c r="AB9" s="115"/>
      <c r="AC9" s="115"/>
    </row>
    <row r="10" spans="1:29" ht="26.25" customHeight="1" thickBot="1">
      <c r="A10" s="513"/>
      <c r="B10" s="516"/>
      <c r="C10" s="441"/>
      <c r="D10" s="7"/>
      <c r="E10" s="8"/>
      <c r="F10" s="535"/>
      <c r="G10" s="441"/>
      <c r="H10" s="441"/>
      <c r="I10" s="441"/>
      <c r="J10" s="7" t="s">
        <v>74</v>
      </c>
      <c r="K10" s="7" t="s">
        <v>75</v>
      </c>
      <c r="L10" s="7" t="s">
        <v>74</v>
      </c>
      <c r="M10" s="7" t="s">
        <v>75</v>
      </c>
      <c r="N10" s="7" t="s">
        <v>77</v>
      </c>
      <c r="O10" s="7" t="s">
        <v>76</v>
      </c>
      <c r="P10" s="441"/>
      <c r="Q10" s="7" t="s">
        <v>67</v>
      </c>
      <c r="R10" s="9" t="s">
        <v>68</v>
      </c>
      <c r="S10" s="75" t="s">
        <v>130</v>
      </c>
      <c r="T10" s="558"/>
      <c r="U10" s="561"/>
      <c r="V10" s="561"/>
      <c r="W10" s="566"/>
      <c r="X10" s="561"/>
      <c r="Y10" s="561"/>
      <c r="Z10" s="602"/>
      <c r="AA10" s="115"/>
      <c r="AB10" s="115"/>
      <c r="AC10" s="115"/>
    </row>
    <row r="11" spans="1:29" ht="12.75" customHeight="1" hidden="1">
      <c r="A11" s="10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9"/>
      <c r="Q11" s="19"/>
      <c r="R11" s="302"/>
      <c r="T11" s="342"/>
      <c r="U11" s="113"/>
      <c r="V11" s="113"/>
      <c r="W11" s="342"/>
      <c r="X11" s="113"/>
      <c r="Y11" s="113"/>
      <c r="Z11" s="113"/>
      <c r="AA11" s="116"/>
      <c r="AB11" s="115"/>
      <c r="AC11" s="115"/>
    </row>
    <row r="12" spans="1:29" ht="12.75" customHeight="1" hidden="1">
      <c r="A12" s="10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19"/>
      <c r="Q12" s="19"/>
      <c r="R12" s="302"/>
      <c r="T12" s="109"/>
      <c r="U12" s="110"/>
      <c r="V12" s="110"/>
      <c r="W12" s="109"/>
      <c r="X12" s="110"/>
      <c r="Y12" s="110"/>
      <c r="Z12" s="110"/>
      <c r="AA12" s="116"/>
      <c r="AB12" s="115"/>
      <c r="AC12" s="115"/>
    </row>
    <row r="13" spans="1:29" ht="12.75" customHeight="1" hidden="1">
      <c r="A13" s="10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9"/>
      <c r="Q13" s="19"/>
      <c r="R13" s="302"/>
      <c r="T13" s="109"/>
      <c r="U13" s="110"/>
      <c r="V13" s="110"/>
      <c r="W13" s="109"/>
      <c r="X13" s="110"/>
      <c r="Y13" s="110"/>
      <c r="Z13" s="110"/>
      <c r="AA13" s="116"/>
      <c r="AB13" s="115"/>
      <c r="AC13" s="115"/>
    </row>
    <row r="14" spans="1:29" ht="12.75" customHeight="1" hidden="1">
      <c r="A14" s="10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9"/>
      <c r="Q14" s="19"/>
      <c r="R14" s="302"/>
      <c r="T14" s="109"/>
      <c r="U14" s="110"/>
      <c r="V14" s="110"/>
      <c r="W14" s="109"/>
      <c r="X14" s="110"/>
      <c r="Y14" s="110"/>
      <c r="Z14" s="110"/>
      <c r="AA14" s="116"/>
      <c r="AB14" s="115"/>
      <c r="AC14" s="115"/>
    </row>
    <row r="15" spans="1:29" ht="12.75" customHeight="1" hidden="1">
      <c r="A15" s="103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9"/>
      <c r="Q15" s="19"/>
      <c r="R15" s="302"/>
      <c r="T15" s="109"/>
      <c r="U15" s="110"/>
      <c r="V15" s="110"/>
      <c r="W15" s="109"/>
      <c r="X15" s="110"/>
      <c r="Y15" s="110"/>
      <c r="Z15" s="110"/>
      <c r="AA15" s="116"/>
      <c r="AB15" s="115"/>
      <c r="AC15" s="115"/>
    </row>
    <row r="16" spans="1:29" ht="12.75" customHeight="1" hidden="1">
      <c r="A16" s="10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9"/>
      <c r="Q16" s="19"/>
      <c r="R16" s="302"/>
      <c r="T16" s="109"/>
      <c r="U16" s="110"/>
      <c r="V16" s="110"/>
      <c r="W16" s="109"/>
      <c r="X16" s="110"/>
      <c r="Y16" s="110"/>
      <c r="Z16" s="110"/>
      <c r="AA16" s="116"/>
      <c r="AB16" s="115"/>
      <c r="AC16" s="115"/>
    </row>
    <row r="17" spans="1:29" ht="12.75" customHeight="1" hidden="1">
      <c r="A17" s="10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9"/>
      <c r="Q17" s="19"/>
      <c r="R17" s="302"/>
      <c r="T17" s="109"/>
      <c r="U17" s="110"/>
      <c r="V17" s="110"/>
      <c r="W17" s="109"/>
      <c r="X17" s="110"/>
      <c r="Y17" s="110"/>
      <c r="Z17" s="110"/>
      <c r="AA17" s="116"/>
      <c r="AB17" s="115"/>
      <c r="AC17" s="115"/>
    </row>
    <row r="18" spans="1:29" ht="12.75" customHeight="1" hidden="1">
      <c r="A18" s="10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9"/>
      <c r="Q18" s="19"/>
      <c r="R18" s="302"/>
      <c r="T18" s="109"/>
      <c r="U18" s="110"/>
      <c r="V18" s="110"/>
      <c r="W18" s="109"/>
      <c r="X18" s="110"/>
      <c r="Y18" s="110"/>
      <c r="Z18" s="110"/>
      <c r="AA18" s="116"/>
      <c r="AB18" s="115"/>
      <c r="AC18" s="115"/>
    </row>
    <row r="19" spans="1:29" ht="12.75" customHeight="1" hidden="1">
      <c r="A19" s="10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9"/>
      <c r="Q19" s="19"/>
      <c r="R19" s="302"/>
      <c r="T19" s="109"/>
      <c r="U19" s="110"/>
      <c r="V19" s="110"/>
      <c r="W19" s="109"/>
      <c r="X19" s="110"/>
      <c r="Y19" s="110"/>
      <c r="Z19" s="110"/>
      <c r="AA19" s="116"/>
      <c r="AB19" s="115"/>
      <c r="AC19" s="115"/>
    </row>
    <row r="20" spans="1:29" ht="12.75" customHeight="1" hidden="1">
      <c r="A20" s="10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9"/>
      <c r="Q20" s="19"/>
      <c r="R20" s="302"/>
      <c r="T20" s="109"/>
      <c r="U20" s="110"/>
      <c r="V20" s="110"/>
      <c r="W20" s="109"/>
      <c r="X20" s="110"/>
      <c r="Y20" s="110"/>
      <c r="Z20" s="110"/>
      <c r="AA20" s="116"/>
      <c r="AB20" s="115"/>
      <c r="AC20" s="115"/>
    </row>
    <row r="21" spans="1:29" ht="12.75" customHeight="1" hidden="1">
      <c r="A21" s="10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9"/>
      <c r="Q21" s="19"/>
      <c r="R21" s="302"/>
      <c r="T21" s="109"/>
      <c r="U21" s="110"/>
      <c r="V21" s="110"/>
      <c r="W21" s="109"/>
      <c r="X21" s="110"/>
      <c r="Y21" s="110"/>
      <c r="Z21" s="110"/>
      <c r="AA21" s="116"/>
      <c r="AB21" s="115"/>
      <c r="AC21" s="115"/>
    </row>
    <row r="22" spans="1:29" ht="12.75" customHeight="1" hidden="1">
      <c r="A22" s="10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9"/>
      <c r="Q22" s="19"/>
      <c r="R22" s="302"/>
      <c r="T22" s="109"/>
      <c r="U22" s="110"/>
      <c r="V22" s="110"/>
      <c r="W22" s="109"/>
      <c r="X22" s="110"/>
      <c r="Y22" s="110"/>
      <c r="Z22" s="110"/>
      <c r="AA22" s="116"/>
      <c r="AB22" s="115"/>
      <c r="AC22" s="115"/>
    </row>
    <row r="23" spans="1:29" ht="12.75" customHeight="1" hidden="1">
      <c r="A23" s="10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9"/>
      <c r="Q23" s="19"/>
      <c r="R23" s="302"/>
      <c r="T23" s="109"/>
      <c r="U23" s="110"/>
      <c r="V23" s="110"/>
      <c r="W23" s="109"/>
      <c r="X23" s="110"/>
      <c r="Y23" s="110"/>
      <c r="Z23" s="110"/>
      <c r="AA23" s="116"/>
      <c r="AB23" s="115"/>
      <c r="AC23" s="115"/>
    </row>
    <row r="24" spans="1:29" ht="12.75" customHeight="1" hidden="1">
      <c r="A24" s="103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9"/>
      <c r="Q24" s="19"/>
      <c r="R24" s="302"/>
      <c r="T24" s="109"/>
      <c r="U24" s="110"/>
      <c r="V24" s="110"/>
      <c r="W24" s="109"/>
      <c r="X24" s="110"/>
      <c r="Y24" s="110"/>
      <c r="Z24" s="110"/>
      <c r="AA24" s="116"/>
      <c r="AB24" s="115"/>
      <c r="AC24" s="115"/>
    </row>
    <row r="25" spans="1:29" ht="12.75" customHeight="1" hidden="1">
      <c r="A25" s="10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9"/>
      <c r="Q25" s="19"/>
      <c r="R25" s="302"/>
      <c r="T25" s="109"/>
      <c r="U25" s="110"/>
      <c r="V25" s="110"/>
      <c r="W25" s="109"/>
      <c r="X25" s="110"/>
      <c r="Y25" s="110"/>
      <c r="Z25" s="110"/>
      <c r="AA25" s="116"/>
      <c r="AB25" s="115"/>
      <c r="AC25" s="115"/>
    </row>
    <row r="26" spans="1:29" ht="12.75" customHeight="1" hidden="1">
      <c r="A26" s="10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1"/>
      <c r="Q26" s="19"/>
      <c r="R26" s="302"/>
      <c r="T26" s="109"/>
      <c r="U26" s="110"/>
      <c r="V26" s="110"/>
      <c r="W26" s="109"/>
      <c r="X26" s="110"/>
      <c r="Y26" s="110"/>
      <c r="Z26" s="110"/>
      <c r="AA26" s="116"/>
      <c r="AB26" s="115"/>
      <c r="AC26" s="115"/>
    </row>
    <row r="27" spans="1:29" ht="12.75" customHeight="1" hidden="1">
      <c r="A27" s="10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42"/>
      <c r="P27" s="10"/>
      <c r="Q27" s="19"/>
      <c r="R27" s="302"/>
      <c r="T27" s="109"/>
      <c r="U27" s="110"/>
      <c r="V27" s="110"/>
      <c r="W27" s="109"/>
      <c r="X27" s="110"/>
      <c r="Y27" s="110"/>
      <c r="Z27" s="110"/>
      <c r="AA27" s="116"/>
      <c r="AB27" s="115"/>
      <c r="AC27" s="115"/>
    </row>
    <row r="28" spans="1:29" ht="12.75" customHeight="1" hidden="1">
      <c r="A28" s="30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8"/>
      <c r="P28" s="19"/>
      <c r="Q28" s="19"/>
      <c r="R28" s="302"/>
      <c r="T28" s="114"/>
      <c r="U28" s="112"/>
      <c r="V28" s="112"/>
      <c r="W28" s="114"/>
      <c r="X28" s="112"/>
      <c r="Y28" s="112"/>
      <c r="Z28" s="112"/>
      <c r="AA28" s="116"/>
      <c r="AB28" s="115"/>
      <c r="AC28" s="115"/>
    </row>
    <row r="29" spans="1:29" ht="18" customHeight="1">
      <c r="A29" s="442" t="s">
        <v>69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4"/>
      <c r="S29" s="423"/>
      <c r="T29" s="424"/>
      <c r="U29" s="424"/>
      <c r="V29" s="424"/>
      <c r="W29" s="424"/>
      <c r="X29" s="424"/>
      <c r="Y29" s="424"/>
      <c r="Z29" s="425"/>
      <c r="AA29" s="115"/>
      <c r="AB29" s="115"/>
      <c r="AC29" s="115"/>
    </row>
    <row r="30" spans="1:29" ht="12.75" customHeight="1" hidden="1">
      <c r="A30" s="30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8"/>
      <c r="P30" s="304"/>
      <c r="Q30" s="28"/>
      <c r="R30" s="305"/>
      <c r="T30" s="110"/>
      <c r="U30" s="110"/>
      <c r="V30" s="110"/>
      <c r="W30" s="110"/>
      <c r="X30" s="110"/>
      <c r="Y30" s="110"/>
      <c r="Z30" s="110"/>
      <c r="AA30" s="115"/>
      <c r="AB30" s="115"/>
      <c r="AC30" s="115"/>
    </row>
    <row r="31" spans="1:29" ht="12.75" customHeight="1" hidden="1">
      <c r="A31" s="10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04"/>
      <c r="Q31" s="28"/>
      <c r="R31" s="305"/>
      <c r="T31" s="110"/>
      <c r="U31" s="110"/>
      <c r="V31" s="110"/>
      <c r="W31" s="110"/>
      <c r="X31" s="110"/>
      <c r="Y31" s="110"/>
      <c r="Z31" s="110"/>
      <c r="AA31" s="115"/>
      <c r="AB31" s="115"/>
      <c r="AC31" s="115"/>
    </row>
    <row r="32" spans="1:29" ht="12.75" customHeight="1" hidden="1">
      <c r="A32" s="103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04"/>
      <c r="Q32" s="28"/>
      <c r="R32" s="305"/>
      <c r="T32" s="110"/>
      <c r="U32" s="110"/>
      <c r="V32" s="110"/>
      <c r="W32" s="110"/>
      <c r="X32" s="110"/>
      <c r="Y32" s="110"/>
      <c r="Z32" s="110"/>
      <c r="AA32" s="115"/>
      <c r="AB32" s="115"/>
      <c r="AC32" s="115"/>
    </row>
    <row r="33" spans="1:29" ht="12.75">
      <c r="A33" s="126" t="s">
        <v>20</v>
      </c>
      <c r="B33" s="8" t="s">
        <v>3</v>
      </c>
      <c r="C33" s="8">
        <v>3.07</v>
      </c>
      <c r="D33" s="8"/>
      <c r="E33" s="8"/>
      <c r="F33" s="8" t="s">
        <v>1</v>
      </c>
      <c r="G33" s="8" t="s">
        <v>1</v>
      </c>
      <c r="H33" s="8" t="s">
        <v>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32">
        <f>SUM(J33,L33)</f>
        <v>0</v>
      </c>
      <c r="O33" s="32">
        <v>0</v>
      </c>
      <c r="P33" s="32"/>
      <c r="Q33" s="127">
        <f>O33/C33*100</f>
        <v>0</v>
      </c>
      <c r="R33" s="128">
        <v>0</v>
      </c>
      <c r="S33" s="387">
        <v>0</v>
      </c>
      <c r="T33" s="110"/>
      <c r="U33" s="110"/>
      <c r="V33" s="110"/>
      <c r="W33" s="110"/>
      <c r="X33" s="110"/>
      <c r="Y33" s="110"/>
      <c r="Z33" s="110"/>
      <c r="AA33" s="115"/>
      <c r="AB33" s="115"/>
      <c r="AC33" s="115"/>
    </row>
    <row r="34" spans="1:29" ht="12.75">
      <c r="A34" s="306"/>
      <c r="B34" s="22" t="s">
        <v>7</v>
      </c>
      <c r="C34" s="22">
        <v>2</v>
      </c>
      <c r="D34" s="129"/>
      <c r="E34" s="129"/>
      <c r="F34" s="22">
        <v>1.5</v>
      </c>
      <c r="G34" s="22">
        <v>0.4</v>
      </c>
      <c r="H34" s="22" t="s">
        <v>1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2">
        <f>SUM(J34,L34)</f>
        <v>0</v>
      </c>
      <c r="O34" s="24">
        <f>SUM(,I34,K34,M34)</f>
        <v>0</v>
      </c>
      <c r="P34" s="24"/>
      <c r="Q34" s="130">
        <f>(G34+I34+J34+M34)/C34*100</f>
        <v>20</v>
      </c>
      <c r="R34" s="131">
        <f>(G34+I34+J34+M34)/F34*100</f>
        <v>26.666666666666668</v>
      </c>
      <c r="S34" s="410">
        <f>F34-(+I34+J34+M34)</f>
        <v>1.5</v>
      </c>
      <c r="T34" s="110"/>
      <c r="U34" s="110"/>
      <c r="V34" s="110"/>
      <c r="W34" s="110"/>
      <c r="X34" s="110"/>
      <c r="Y34" s="110"/>
      <c r="Z34" s="110"/>
      <c r="AA34" s="115"/>
      <c r="AB34" s="115"/>
      <c r="AC34" s="115"/>
    </row>
    <row r="35" spans="1:29" ht="12.75">
      <c r="A35" s="96" t="s">
        <v>19</v>
      </c>
      <c r="B35" s="56" t="s">
        <v>8</v>
      </c>
      <c r="C35" s="56">
        <v>2</v>
      </c>
      <c r="D35" s="133"/>
      <c r="E35" s="133"/>
      <c r="F35" s="56">
        <v>1.5</v>
      </c>
      <c r="G35" s="56" t="s">
        <v>1</v>
      </c>
      <c r="H35" s="56" t="s">
        <v>1</v>
      </c>
      <c r="I35" s="86">
        <v>0.279</v>
      </c>
      <c r="J35" s="56">
        <v>0</v>
      </c>
      <c r="K35" s="56">
        <v>0</v>
      </c>
      <c r="L35" s="56">
        <v>0.446</v>
      </c>
      <c r="M35" s="57">
        <v>0.09</v>
      </c>
      <c r="N35" s="56">
        <f aca="true" t="shared" si="0" ref="N35:N67">SUM(J35,L35)</f>
        <v>0.446</v>
      </c>
      <c r="O35" s="80">
        <f aca="true" t="shared" si="1" ref="O35:O72">SUM(,I35,K35,M35)</f>
        <v>0.369</v>
      </c>
      <c r="P35" s="134"/>
      <c r="Q35" s="135">
        <f>(N35)/C35*100</f>
        <v>22.3</v>
      </c>
      <c r="R35" s="136">
        <f>(N35)/F35*100</f>
        <v>29.733333333333334</v>
      </c>
      <c r="S35" s="384">
        <f aca="true" t="shared" si="2" ref="S35:S53">F35-(+I35+J35+M35)</f>
        <v>1.131</v>
      </c>
      <c r="T35" s="110"/>
      <c r="U35" s="110"/>
      <c r="V35" s="110"/>
      <c r="W35" s="110"/>
      <c r="X35" s="110"/>
      <c r="Y35" s="110"/>
      <c r="Z35" s="110"/>
      <c r="AA35" s="115"/>
      <c r="AB35" s="115"/>
      <c r="AC35" s="115"/>
    </row>
    <row r="36" spans="1:29" ht="12.75">
      <c r="A36" s="96"/>
      <c r="B36" s="54" t="s">
        <v>9</v>
      </c>
      <c r="C36" s="54">
        <v>1.5</v>
      </c>
      <c r="D36" s="54"/>
      <c r="E36" s="54"/>
      <c r="F36" s="54">
        <v>1.1</v>
      </c>
      <c r="G36" s="54" t="s">
        <v>1</v>
      </c>
      <c r="H36" s="54" t="s">
        <v>1</v>
      </c>
      <c r="I36" s="106">
        <v>0.225</v>
      </c>
      <c r="J36" s="54">
        <v>0</v>
      </c>
      <c r="K36" s="54">
        <v>0</v>
      </c>
      <c r="L36" s="54">
        <v>0.446</v>
      </c>
      <c r="M36" s="55">
        <v>0.09</v>
      </c>
      <c r="N36" s="54">
        <v>0.446</v>
      </c>
      <c r="O36" s="107">
        <v>0.315</v>
      </c>
      <c r="P36" s="138"/>
      <c r="Q36" s="139">
        <v>29.733333333333334</v>
      </c>
      <c r="R36" s="140">
        <v>40.54545454545455</v>
      </c>
      <c r="S36" s="411">
        <v>0.7850000000000001</v>
      </c>
      <c r="T36" s="110"/>
      <c r="U36" s="110"/>
      <c r="V36" s="110"/>
      <c r="W36" s="110"/>
      <c r="X36" s="110"/>
      <c r="Y36" s="110"/>
      <c r="Z36" s="110"/>
      <c r="AA36" s="115"/>
      <c r="AB36" s="115"/>
      <c r="AC36" s="115"/>
    </row>
    <row r="37" spans="1:29" ht="25.5">
      <c r="A37" s="96"/>
      <c r="B37" s="63" t="s">
        <v>133</v>
      </c>
      <c r="C37" s="63">
        <v>4</v>
      </c>
      <c r="D37" s="63"/>
      <c r="E37" s="335"/>
      <c r="F37" s="63">
        <v>3</v>
      </c>
      <c r="G37" s="63">
        <v>0.4</v>
      </c>
      <c r="H37" s="63" t="s">
        <v>1</v>
      </c>
      <c r="I37" s="336">
        <v>0.279</v>
      </c>
      <c r="J37" s="63">
        <v>0</v>
      </c>
      <c r="K37" s="63">
        <v>0</v>
      </c>
      <c r="L37" s="63">
        <v>0.446</v>
      </c>
      <c r="M37" s="64">
        <v>0.09</v>
      </c>
      <c r="N37" s="33">
        <v>0.446</v>
      </c>
      <c r="O37" s="88">
        <v>0.369</v>
      </c>
      <c r="P37" s="337"/>
      <c r="Q37" s="245">
        <v>42</v>
      </c>
      <c r="R37" s="338">
        <v>57</v>
      </c>
      <c r="S37" s="175">
        <v>2.631</v>
      </c>
      <c r="T37" s="109">
        <f>(S34+S35)</f>
        <v>2.6310000000000002</v>
      </c>
      <c r="U37" s="110">
        <v>0.229</v>
      </c>
      <c r="V37" s="110">
        <f>(T37-U37)</f>
        <v>2.402</v>
      </c>
      <c r="W37" s="109">
        <f>C37-(I37+J37+M37)</f>
        <v>3.6310000000000002</v>
      </c>
      <c r="X37" s="110">
        <v>0.229</v>
      </c>
      <c r="Y37" s="110">
        <f>(W37-X37)</f>
        <v>3.402</v>
      </c>
      <c r="Z37" s="394" t="s">
        <v>137</v>
      </c>
      <c r="AA37" s="115"/>
      <c r="AB37" s="115"/>
      <c r="AC37" s="115"/>
    </row>
    <row r="38" spans="1:29" ht="12.75" customHeight="1" hidden="1">
      <c r="A38" s="145"/>
      <c r="B38" s="28"/>
      <c r="C38" s="28"/>
      <c r="D38" s="28"/>
      <c r="E38" s="29"/>
      <c r="F38" s="146"/>
      <c r="G38" s="29"/>
      <c r="H38" s="29"/>
      <c r="I38" s="52"/>
      <c r="J38" s="52"/>
      <c r="K38" s="52"/>
      <c r="L38" s="52"/>
      <c r="M38" s="52"/>
      <c r="N38" s="53">
        <f t="shared" si="0"/>
        <v>0</v>
      </c>
      <c r="O38" s="53">
        <f t="shared" si="1"/>
        <v>0</v>
      </c>
      <c r="P38" s="307"/>
      <c r="Q38" s="147" t="e">
        <f>(I38+J38+M38)/C38*100</f>
        <v>#DIV/0!</v>
      </c>
      <c r="R38" s="148" t="e">
        <f aca="true" t="shared" si="3" ref="R38:R62">(I38+J38+M38)/F38*100</f>
        <v>#DIV/0!</v>
      </c>
      <c r="S38" s="94">
        <f t="shared" si="2"/>
        <v>0</v>
      </c>
      <c r="T38" s="109"/>
      <c r="U38" s="110"/>
      <c r="V38" s="110"/>
      <c r="W38" s="109"/>
      <c r="X38" s="110"/>
      <c r="Y38" s="110"/>
      <c r="Z38" s="395"/>
      <c r="AA38" s="115"/>
      <c r="AB38" s="115"/>
      <c r="AC38" s="115"/>
    </row>
    <row r="39" spans="1:29" s="3" customFormat="1" ht="12.75">
      <c r="A39" s="308"/>
      <c r="B39" s="22" t="s">
        <v>10</v>
      </c>
      <c r="C39" s="22">
        <v>0.9</v>
      </c>
      <c r="D39" s="129"/>
      <c r="E39" s="129"/>
      <c r="F39" s="22">
        <v>0.6</v>
      </c>
      <c r="G39" s="22" t="s">
        <v>1</v>
      </c>
      <c r="H39" s="22" t="s">
        <v>1</v>
      </c>
      <c r="I39" s="22">
        <v>0</v>
      </c>
      <c r="J39" s="22">
        <v>0</v>
      </c>
      <c r="K39" s="22">
        <v>0</v>
      </c>
      <c r="L39" s="22">
        <v>0.387</v>
      </c>
      <c r="M39" s="59">
        <v>0.074</v>
      </c>
      <c r="N39" s="22">
        <f t="shared" si="0"/>
        <v>0.387</v>
      </c>
      <c r="O39" s="24">
        <f t="shared" si="1"/>
        <v>0.074</v>
      </c>
      <c r="P39" s="149"/>
      <c r="Q39" s="130">
        <f>(I39+J39+L39)/C39*100</f>
        <v>43</v>
      </c>
      <c r="R39" s="131">
        <f>(I39+J39+L39)/F39*100</f>
        <v>64.5</v>
      </c>
      <c r="S39" s="410">
        <f t="shared" si="2"/>
        <v>0.526</v>
      </c>
      <c r="T39" s="37"/>
      <c r="U39" s="37"/>
      <c r="V39" s="37"/>
      <c r="W39" s="37"/>
      <c r="X39" s="37"/>
      <c r="Y39" s="37"/>
      <c r="Z39" s="37"/>
      <c r="AA39" s="19"/>
      <c r="AB39" s="19"/>
      <c r="AC39" s="19"/>
    </row>
    <row r="40" spans="1:29" s="3" customFormat="1" ht="12.75">
      <c r="A40" s="303"/>
      <c r="B40" s="56" t="s">
        <v>11</v>
      </c>
      <c r="C40" s="56">
        <v>7.6</v>
      </c>
      <c r="D40" s="133"/>
      <c r="E40" s="133"/>
      <c r="F40" s="56">
        <v>7.6</v>
      </c>
      <c r="G40" s="56" t="s">
        <v>1</v>
      </c>
      <c r="H40" s="56" t="s">
        <v>1</v>
      </c>
      <c r="I40" s="56">
        <v>0.704</v>
      </c>
      <c r="J40" s="56">
        <v>0</v>
      </c>
      <c r="K40" s="56">
        <v>0</v>
      </c>
      <c r="L40" s="56">
        <v>1.142</v>
      </c>
      <c r="M40" s="57">
        <v>0.168</v>
      </c>
      <c r="N40" s="56">
        <f t="shared" si="0"/>
        <v>1.142</v>
      </c>
      <c r="O40" s="58">
        <f t="shared" si="1"/>
        <v>0.872</v>
      </c>
      <c r="P40" s="58"/>
      <c r="Q40" s="150">
        <f>(L40)/C40*100</f>
        <v>15.026315789473685</v>
      </c>
      <c r="R40" s="151">
        <f>(L40)/F40*100</f>
        <v>15.026315789473685</v>
      </c>
      <c r="S40" s="384">
        <f t="shared" si="2"/>
        <v>6.728</v>
      </c>
      <c r="T40" s="37"/>
      <c r="U40" s="37"/>
      <c r="V40" s="37"/>
      <c r="W40" s="37"/>
      <c r="X40" s="37"/>
      <c r="Y40" s="37"/>
      <c r="Z40" s="37"/>
      <c r="AA40" s="19"/>
      <c r="AB40" s="19"/>
      <c r="AC40" s="19"/>
    </row>
    <row r="41" spans="1:29" s="3" customFormat="1" ht="12.75">
      <c r="A41" s="303"/>
      <c r="B41" s="133" t="s">
        <v>12</v>
      </c>
      <c r="C41" s="133">
        <v>1.2</v>
      </c>
      <c r="D41" s="133"/>
      <c r="E41" s="133"/>
      <c r="F41" s="42">
        <v>0.4</v>
      </c>
      <c r="G41" s="152" t="s">
        <v>1</v>
      </c>
      <c r="H41" s="152" t="s">
        <v>1</v>
      </c>
      <c r="I41" s="42">
        <v>0.003</v>
      </c>
      <c r="J41" s="42">
        <v>0</v>
      </c>
      <c r="K41" s="42">
        <v>0</v>
      </c>
      <c r="L41" s="42">
        <v>0.05</v>
      </c>
      <c r="M41" s="60">
        <v>0.01</v>
      </c>
      <c r="N41" s="42">
        <f t="shared" si="0"/>
        <v>0.05</v>
      </c>
      <c r="O41" s="61">
        <f t="shared" si="1"/>
        <v>0.013000000000000001</v>
      </c>
      <c r="P41" s="153"/>
      <c r="Q41" s="154">
        <f>(N41)/C41*100</f>
        <v>4.166666666666667</v>
      </c>
      <c r="R41" s="155">
        <f>(N41)/F41*100</f>
        <v>12.5</v>
      </c>
      <c r="S41" s="412">
        <f t="shared" si="2"/>
        <v>0.387</v>
      </c>
      <c r="T41" s="37"/>
      <c r="U41" s="37"/>
      <c r="V41" s="37"/>
      <c r="W41" s="37"/>
      <c r="X41" s="37"/>
      <c r="Y41" s="37"/>
      <c r="Z41" s="37"/>
      <c r="AA41" s="19"/>
      <c r="AB41" s="19"/>
      <c r="AC41" s="19"/>
    </row>
    <row r="42" spans="1:29" s="3" customFormat="1" ht="12.75">
      <c r="A42" s="96"/>
      <c r="B42" s="133" t="s">
        <v>13</v>
      </c>
      <c r="C42" s="133">
        <v>1.2</v>
      </c>
      <c r="D42" s="133"/>
      <c r="E42" s="133"/>
      <c r="F42" s="42">
        <v>0.4</v>
      </c>
      <c r="G42" s="152" t="s">
        <v>1</v>
      </c>
      <c r="H42" s="152" t="s">
        <v>1</v>
      </c>
      <c r="I42" s="42">
        <v>0.003</v>
      </c>
      <c r="J42" s="42">
        <v>0</v>
      </c>
      <c r="K42" s="42">
        <v>0</v>
      </c>
      <c r="L42" s="42">
        <v>0.05</v>
      </c>
      <c r="M42" s="60">
        <v>0.01</v>
      </c>
      <c r="N42" s="42">
        <f t="shared" si="0"/>
        <v>0.05</v>
      </c>
      <c r="O42" s="61">
        <f t="shared" si="1"/>
        <v>0.013000000000000001</v>
      </c>
      <c r="P42" s="153"/>
      <c r="Q42" s="154">
        <f>(N42)/C42*100</f>
        <v>4.166666666666667</v>
      </c>
      <c r="R42" s="155">
        <f>(N42)/F42*100</f>
        <v>12.5</v>
      </c>
      <c r="S42" s="412">
        <f t="shared" si="2"/>
        <v>0.387</v>
      </c>
      <c r="T42" s="37"/>
      <c r="U42" s="37"/>
      <c r="V42" s="37"/>
      <c r="W42" s="37"/>
      <c r="X42" s="37"/>
      <c r="Y42" s="37"/>
      <c r="Z42" s="37"/>
      <c r="AA42" s="19"/>
      <c r="AB42" s="19"/>
      <c r="AC42" s="19"/>
    </row>
    <row r="43" spans="1:29" s="3" customFormat="1" ht="12.75">
      <c r="A43" s="103"/>
      <c r="B43" s="133" t="s">
        <v>15</v>
      </c>
      <c r="C43" s="133">
        <v>3.5</v>
      </c>
      <c r="D43" s="133"/>
      <c r="E43" s="133"/>
      <c r="F43" s="157">
        <v>1</v>
      </c>
      <c r="G43" s="152" t="s">
        <v>1</v>
      </c>
      <c r="H43" s="152" t="s">
        <v>1</v>
      </c>
      <c r="I43" s="42">
        <v>0.11</v>
      </c>
      <c r="J43" s="42">
        <v>0</v>
      </c>
      <c r="K43" s="42">
        <v>0</v>
      </c>
      <c r="L43" s="42">
        <v>0</v>
      </c>
      <c r="M43" s="60">
        <v>0</v>
      </c>
      <c r="N43" s="42">
        <f t="shared" si="0"/>
        <v>0</v>
      </c>
      <c r="O43" s="61">
        <f t="shared" si="1"/>
        <v>0.11</v>
      </c>
      <c r="P43" s="153"/>
      <c r="Q43" s="154">
        <f aca="true" t="shared" si="4" ref="Q43:Q48">(I43+J43+M43)/C43*100</f>
        <v>3.1428571428571432</v>
      </c>
      <c r="R43" s="155">
        <f t="shared" si="3"/>
        <v>11</v>
      </c>
      <c r="S43" s="412">
        <f t="shared" si="2"/>
        <v>0.89</v>
      </c>
      <c r="T43" s="37"/>
      <c r="U43" s="37"/>
      <c r="V43" s="37"/>
      <c r="W43" s="37"/>
      <c r="X43" s="37"/>
      <c r="Y43" s="37"/>
      <c r="Z43" s="37"/>
      <c r="AA43" s="19"/>
      <c r="AB43" s="19"/>
      <c r="AC43" s="19"/>
    </row>
    <row r="44" spans="1:29" s="3" customFormat="1" ht="12.75">
      <c r="A44" s="145" t="s">
        <v>18</v>
      </c>
      <c r="B44" s="133" t="s">
        <v>16</v>
      </c>
      <c r="C44" s="133">
        <v>1.2</v>
      </c>
      <c r="D44" s="133"/>
      <c r="E44" s="133"/>
      <c r="F44" s="42">
        <v>0.2</v>
      </c>
      <c r="G44" s="152" t="s">
        <v>1</v>
      </c>
      <c r="H44" s="152" t="s">
        <v>1</v>
      </c>
      <c r="I44" s="89">
        <v>0.129</v>
      </c>
      <c r="J44" s="42">
        <v>0</v>
      </c>
      <c r="K44" s="42">
        <v>0</v>
      </c>
      <c r="L44" s="42">
        <v>0</v>
      </c>
      <c r="M44" s="60">
        <v>0</v>
      </c>
      <c r="N44" s="42">
        <f t="shared" si="0"/>
        <v>0</v>
      </c>
      <c r="O44" s="90">
        <f t="shared" si="1"/>
        <v>0.129</v>
      </c>
      <c r="P44" s="153"/>
      <c r="Q44" s="158">
        <f t="shared" si="4"/>
        <v>10.750000000000002</v>
      </c>
      <c r="R44" s="159">
        <f t="shared" si="3"/>
        <v>64.5</v>
      </c>
      <c r="S44" s="412">
        <f t="shared" si="2"/>
        <v>0.07100000000000001</v>
      </c>
      <c r="T44" s="37"/>
      <c r="U44" s="37"/>
      <c r="V44" s="37"/>
      <c r="W44" s="37"/>
      <c r="X44" s="37"/>
      <c r="Y44" s="37"/>
      <c r="Z44" s="37"/>
      <c r="AA44" s="19"/>
      <c r="AB44" s="19"/>
      <c r="AC44" s="19"/>
    </row>
    <row r="45" spans="1:29" s="3" customFormat="1" ht="12.75">
      <c r="A45" s="303"/>
      <c r="B45" s="133" t="s">
        <v>17</v>
      </c>
      <c r="C45" s="133">
        <v>1</v>
      </c>
      <c r="D45" s="133"/>
      <c r="E45" s="133"/>
      <c r="F45" s="42">
        <v>0.4</v>
      </c>
      <c r="G45" s="152" t="s">
        <v>1</v>
      </c>
      <c r="H45" s="152" t="s">
        <v>1</v>
      </c>
      <c r="I45" s="89">
        <v>0.129</v>
      </c>
      <c r="J45" s="42">
        <v>0</v>
      </c>
      <c r="K45" s="42">
        <v>0</v>
      </c>
      <c r="L45" s="42">
        <v>0</v>
      </c>
      <c r="M45" s="60">
        <v>0</v>
      </c>
      <c r="N45" s="42">
        <f t="shared" si="0"/>
        <v>0</v>
      </c>
      <c r="O45" s="90">
        <f t="shared" si="1"/>
        <v>0.129</v>
      </c>
      <c r="P45" s="153"/>
      <c r="Q45" s="158">
        <f t="shared" si="4"/>
        <v>12.9</v>
      </c>
      <c r="R45" s="159">
        <f t="shared" si="3"/>
        <v>32.25</v>
      </c>
      <c r="S45" s="412">
        <f t="shared" si="2"/>
        <v>0.271</v>
      </c>
      <c r="T45" s="37"/>
      <c r="U45" s="37"/>
      <c r="V45" s="37"/>
      <c r="W45" s="37"/>
      <c r="X45" s="37"/>
      <c r="Y45" s="37"/>
      <c r="Z45" s="37"/>
      <c r="AA45" s="19"/>
      <c r="AB45" s="19"/>
      <c r="AC45" s="19"/>
    </row>
    <row r="46" spans="1:29" s="3" customFormat="1" ht="12.75">
      <c r="A46" s="303"/>
      <c r="B46" s="133" t="s">
        <v>28</v>
      </c>
      <c r="C46" s="133">
        <v>0.94</v>
      </c>
      <c r="D46" s="133"/>
      <c r="E46" s="133"/>
      <c r="F46" s="42">
        <v>0.6</v>
      </c>
      <c r="G46" s="152" t="s">
        <v>1</v>
      </c>
      <c r="H46" s="152" t="s">
        <v>1</v>
      </c>
      <c r="I46" s="42">
        <v>0</v>
      </c>
      <c r="J46" s="42">
        <v>0</v>
      </c>
      <c r="K46" s="42">
        <v>0</v>
      </c>
      <c r="L46" s="42">
        <v>0</v>
      </c>
      <c r="M46" s="60">
        <v>0</v>
      </c>
      <c r="N46" s="42">
        <f t="shared" si="0"/>
        <v>0</v>
      </c>
      <c r="O46" s="61">
        <f t="shared" si="1"/>
        <v>0</v>
      </c>
      <c r="P46" s="153"/>
      <c r="Q46" s="154">
        <f t="shared" si="4"/>
        <v>0</v>
      </c>
      <c r="R46" s="155">
        <f t="shared" si="3"/>
        <v>0</v>
      </c>
      <c r="S46" s="412">
        <f t="shared" si="2"/>
        <v>0.6</v>
      </c>
      <c r="T46" s="37"/>
      <c r="U46" s="37"/>
      <c r="V46" s="37"/>
      <c r="W46" s="37"/>
      <c r="X46" s="37"/>
      <c r="Y46" s="37"/>
      <c r="Z46" s="37"/>
      <c r="AA46" s="19"/>
      <c r="AB46" s="19"/>
      <c r="AC46" s="19"/>
    </row>
    <row r="47" spans="1:29" s="3" customFormat="1" ht="12.75">
      <c r="A47" s="303"/>
      <c r="B47" s="46" t="s">
        <v>86</v>
      </c>
      <c r="C47" s="46">
        <v>4.73</v>
      </c>
      <c r="D47" s="46"/>
      <c r="E47" s="46"/>
      <c r="F47" s="46">
        <v>4.5</v>
      </c>
      <c r="G47" s="46" t="s">
        <v>1</v>
      </c>
      <c r="H47" s="46" t="s">
        <v>1</v>
      </c>
      <c r="I47" s="46">
        <v>0.031</v>
      </c>
      <c r="J47" s="46">
        <v>0</v>
      </c>
      <c r="K47" s="46">
        <v>0</v>
      </c>
      <c r="L47" s="46">
        <v>0</v>
      </c>
      <c r="M47" s="47">
        <v>0</v>
      </c>
      <c r="N47" s="46">
        <f t="shared" si="0"/>
        <v>0</v>
      </c>
      <c r="O47" s="62">
        <f t="shared" si="1"/>
        <v>0.031</v>
      </c>
      <c r="P47" s="160"/>
      <c r="Q47" s="161">
        <f t="shared" si="4"/>
        <v>0.6553911205073994</v>
      </c>
      <c r="R47" s="162">
        <f t="shared" si="3"/>
        <v>0.6888888888888889</v>
      </c>
      <c r="S47" s="413">
        <f t="shared" si="2"/>
        <v>4.469</v>
      </c>
      <c r="T47" s="37"/>
      <c r="U47" s="37"/>
      <c r="V47" s="37"/>
      <c r="W47" s="37"/>
      <c r="X47" s="37"/>
      <c r="Y47" s="37"/>
      <c r="Z47" s="37"/>
      <c r="AA47" s="19"/>
      <c r="AB47" s="19"/>
      <c r="AC47" s="19"/>
    </row>
    <row r="48" spans="1:29" s="3" customFormat="1" ht="12.75">
      <c r="A48" s="303"/>
      <c r="B48" s="56" t="s">
        <v>14</v>
      </c>
      <c r="C48" s="56">
        <v>1.5</v>
      </c>
      <c r="D48" s="133"/>
      <c r="E48" s="133"/>
      <c r="F48" s="56">
        <v>0.3</v>
      </c>
      <c r="G48" s="26" t="s">
        <v>1</v>
      </c>
      <c r="H48" s="26" t="s">
        <v>1</v>
      </c>
      <c r="I48" s="56">
        <v>0</v>
      </c>
      <c r="J48" s="56">
        <v>0</v>
      </c>
      <c r="K48" s="56">
        <v>0</v>
      </c>
      <c r="L48" s="56">
        <v>0</v>
      </c>
      <c r="M48" s="57">
        <v>0</v>
      </c>
      <c r="N48" s="56">
        <f t="shared" si="0"/>
        <v>0</v>
      </c>
      <c r="O48" s="58">
        <f t="shared" si="1"/>
        <v>0</v>
      </c>
      <c r="P48" s="134"/>
      <c r="Q48" s="150">
        <f t="shared" si="4"/>
        <v>0</v>
      </c>
      <c r="R48" s="151">
        <f t="shared" si="3"/>
        <v>0</v>
      </c>
      <c r="S48" s="384">
        <f t="shared" si="2"/>
        <v>0.3</v>
      </c>
      <c r="T48" s="37"/>
      <c r="U48" s="37"/>
      <c r="V48" s="37"/>
      <c r="W48" s="37"/>
      <c r="X48" s="37"/>
      <c r="Y48" s="37"/>
      <c r="Z48" s="37"/>
      <c r="AA48" s="19"/>
      <c r="AB48" s="19"/>
      <c r="AC48" s="19"/>
    </row>
    <row r="49" spans="1:29" s="3" customFormat="1" ht="12.75">
      <c r="A49" s="303"/>
      <c r="B49" s="142" t="s">
        <v>27</v>
      </c>
      <c r="C49" s="141">
        <v>2.5</v>
      </c>
      <c r="D49" s="141"/>
      <c r="E49" s="141"/>
      <c r="F49" s="54">
        <v>1.5</v>
      </c>
      <c r="G49" s="142" t="s">
        <v>1</v>
      </c>
      <c r="H49" s="142" t="s">
        <v>1</v>
      </c>
      <c r="I49" s="54">
        <v>0.038</v>
      </c>
      <c r="J49" s="54">
        <v>0</v>
      </c>
      <c r="K49" s="54">
        <v>0</v>
      </c>
      <c r="L49" s="54">
        <v>0.119</v>
      </c>
      <c r="M49" s="55">
        <v>0.021</v>
      </c>
      <c r="N49" s="54">
        <f t="shared" si="0"/>
        <v>0.119</v>
      </c>
      <c r="O49" s="73">
        <f t="shared" si="1"/>
        <v>0.059</v>
      </c>
      <c r="P49" s="138"/>
      <c r="Q49" s="212">
        <f>(I49+J49+L49)/C49*100</f>
        <v>6.279999999999999</v>
      </c>
      <c r="R49" s="169">
        <f>(I49+J49+L49)/F49*100</f>
        <v>10.466666666666667</v>
      </c>
      <c r="S49" s="414">
        <f t="shared" si="2"/>
        <v>1.441</v>
      </c>
      <c r="T49" s="37"/>
      <c r="U49" s="37"/>
      <c r="V49" s="37"/>
      <c r="W49" s="37"/>
      <c r="X49" s="37"/>
      <c r="Y49" s="37"/>
      <c r="Z49" s="37"/>
      <c r="AA49" s="19"/>
      <c r="AB49" s="19"/>
      <c r="AC49" s="19"/>
    </row>
    <row r="50" spans="1:29" s="3" customFormat="1" ht="25.5">
      <c r="A50" s="303"/>
      <c r="B50" s="33" t="s">
        <v>138</v>
      </c>
      <c r="C50" s="33">
        <f>(C39+C40+C47+C48)</f>
        <v>14.73</v>
      </c>
      <c r="D50" s="33"/>
      <c r="E50" s="33"/>
      <c r="F50" s="33">
        <f>(F39+F40+F47+F48)</f>
        <v>13</v>
      </c>
      <c r="G50" s="33" t="s">
        <v>1</v>
      </c>
      <c r="H50" s="33" t="s">
        <v>1</v>
      </c>
      <c r="I50" s="33">
        <f>(I39+I40+I47+I48)</f>
        <v>0.735</v>
      </c>
      <c r="J50" s="33">
        <v>0</v>
      </c>
      <c r="K50" s="33">
        <v>0</v>
      </c>
      <c r="L50" s="33">
        <f>(L39+L40+L47+L48)</f>
        <v>1.529</v>
      </c>
      <c r="M50" s="340">
        <f>(M39+M40+M47+M48)</f>
        <v>0.242</v>
      </c>
      <c r="N50" s="33">
        <f>(N39+N40+N47+N48)</f>
        <v>1.529</v>
      </c>
      <c r="O50" s="65">
        <f>(O39+O40+O47+O48)</f>
        <v>0.977</v>
      </c>
      <c r="P50" s="339"/>
      <c r="Q50" s="173">
        <f>(Q39+Q40+Q47+Q48)</f>
        <v>58.68170690998109</v>
      </c>
      <c r="R50" s="174">
        <f>(R39+R40+R47+R48)</f>
        <v>80.21520467836257</v>
      </c>
      <c r="S50" s="175">
        <f>(S39+S40+S47+S48)</f>
        <v>12.023</v>
      </c>
      <c r="T50" s="111">
        <v>12.023</v>
      </c>
      <c r="U50" s="37">
        <v>0.433</v>
      </c>
      <c r="V50" s="37">
        <f>(T50-U50)</f>
        <v>11.59</v>
      </c>
      <c r="W50" s="391">
        <f>C50-(I50+J50+M50)</f>
        <v>13.753</v>
      </c>
      <c r="X50" s="37">
        <v>0.433</v>
      </c>
      <c r="Y50" s="119">
        <f>(W50-X50)</f>
        <v>13.32</v>
      </c>
      <c r="Z50" s="394" t="s">
        <v>137</v>
      </c>
      <c r="AA50" s="19"/>
      <c r="AB50" s="19"/>
      <c r="AC50" s="19"/>
    </row>
    <row r="51" spans="1:29" s="3" customFormat="1" ht="12.75">
      <c r="A51" s="437" t="s">
        <v>21</v>
      </c>
      <c r="B51" s="328" t="s">
        <v>23</v>
      </c>
      <c r="C51" s="328">
        <v>0.7</v>
      </c>
      <c r="D51" s="177"/>
      <c r="E51" s="177"/>
      <c r="F51" s="329" t="s">
        <v>1</v>
      </c>
      <c r="G51" s="328" t="s">
        <v>1</v>
      </c>
      <c r="H51" s="328" t="s">
        <v>1</v>
      </c>
      <c r="I51" s="328">
        <v>0</v>
      </c>
      <c r="J51" s="328">
        <v>0</v>
      </c>
      <c r="K51" s="328">
        <v>0</v>
      </c>
      <c r="L51" s="328">
        <v>0</v>
      </c>
      <c r="M51" s="330">
        <v>0</v>
      </c>
      <c r="N51" s="328">
        <f t="shared" si="0"/>
        <v>0</v>
      </c>
      <c r="O51" s="331">
        <f t="shared" si="1"/>
        <v>0</v>
      </c>
      <c r="P51" s="332"/>
      <c r="Q51" s="333">
        <f aca="true" t="shared" si="5" ref="Q51:Q56">(I51+J51+M51)/C51*100</f>
        <v>0</v>
      </c>
      <c r="R51" s="334">
        <v>0</v>
      </c>
      <c r="S51" s="415">
        <v>0</v>
      </c>
      <c r="T51" s="37"/>
      <c r="U51" s="37"/>
      <c r="V51" s="37"/>
      <c r="W51" s="37"/>
      <c r="X51" s="37"/>
      <c r="Y51" s="37"/>
      <c r="Z51" s="37"/>
      <c r="AA51" s="19"/>
      <c r="AB51" s="19"/>
      <c r="AC51" s="19"/>
    </row>
    <row r="52" spans="1:29" s="3" customFormat="1" ht="12.75">
      <c r="A52" s="438"/>
      <c r="B52" s="56" t="s">
        <v>24</v>
      </c>
      <c r="C52" s="56">
        <v>0.7</v>
      </c>
      <c r="D52" s="133"/>
      <c r="E52" s="133"/>
      <c r="F52" s="56">
        <v>0.49</v>
      </c>
      <c r="G52" s="56" t="s">
        <v>1</v>
      </c>
      <c r="H52" s="56" t="s">
        <v>1</v>
      </c>
      <c r="I52" s="56">
        <v>0.011</v>
      </c>
      <c r="J52" s="56">
        <v>0</v>
      </c>
      <c r="K52" s="56">
        <v>0</v>
      </c>
      <c r="L52" s="56">
        <v>0</v>
      </c>
      <c r="M52" s="57">
        <v>0</v>
      </c>
      <c r="N52" s="56">
        <f t="shared" si="0"/>
        <v>0</v>
      </c>
      <c r="O52" s="58">
        <f t="shared" si="1"/>
        <v>0.011</v>
      </c>
      <c r="P52" s="58"/>
      <c r="Q52" s="150">
        <f t="shared" si="5"/>
        <v>1.5714285714285716</v>
      </c>
      <c r="R52" s="151">
        <f t="shared" si="3"/>
        <v>2.2448979591836733</v>
      </c>
      <c r="S52" s="384">
        <f t="shared" si="2"/>
        <v>0.479</v>
      </c>
      <c r="T52" s="37"/>
      <c r="U52" s="37"/>
      <c r="V52" s="37"/>
      <c r="W52" s="37"/>
      <c r="X52" s="37"/>
      <c r="Y52" s="37"/>
      <c r="Z52" s="37"/>
      <c r="AA52" s="19"/>
      <c r="AB52" s="19"/>
      <c r="AC52" s="19"/>
    </row>
    <row r="53" spans="1:29" s="3" customFormat="1" ht="12.75">
      <c r="A53" s="438"/>
      <c r="B53" s="133" t="s">
        <v>25</v>
      </c>
      <c r="C53" s="133">
        <v>0.3</v>
      </c>
      <c r="D53" s="133"/>
      <c r="E53" s="133"/>
      <c r="F53" s="42">
        <v>0.1</v>
      </c>
      <c r="G53" s="26" t="s">
        <v>1</v>
      </c>
      <c r="H53" s="26" t="s">
        <v>1</v>
      </c>
      <c r="I53" s="42">
        <v>0</v>
      </c>
      <c r="J53" s="42">
        <v>0</v>
      </c>
      <c r="K53" s="42">
        <v>0</v>
      </c>
      <c r="L53" s="42">
        <v>0</v>
      </c>
      <c r="M53" s="60">
        <v>0</v>
      </c>
      <c r="N53" s="42">
        <f t="shared" si="0"/>
        <v>0</v>
      </c>
      <c r="O53" s="61">
        <f t="shared" si="1"/>
        <v>0</v>
      </c>
      <c r="P53" s="61"/>
      <c r="Q53" s="154">
        <f t="shared" si="5"/>
        <v>0</v>
      </c>
      <c r="R53" s="170">
        <v>0</v>
      </c>
      <c r="S53" s="412">
        <f t="shared" si="2"/>
        <v>0.1</v>
      </c>
      <c r="T53" s="37"/>
      <c r="U53" s="37"/>
      <c r="V53" s="37"/>
      <c r="W53" s="37"/>
      <c r="X53" s="37"/>
      <c r="Y53" s="37"/>
      <c r="Z53" s="37"/>
      <c r="AA53" s="19"/>
      <c r="AB53" s="19"/>
      <c r="AC53" s="19"/>
    </row>
    <row r="54" spans="1:29" s="3" customFormat="1" ht="12.75">
      <c r="A54" s="439"/>
      <c r="B54" s="33" t="s">
        <v>26</v>
      </c>
      <c r="C54" s="33">
        <v>0.4</v>
      </c>
      <c r="D54" s="164"/>
      <c r="E54" s="164"/>
      <c r="F54" s="171" t="s">
        <v>1</v>
      </c>
      <c r="G54" s="33" t="s">
        <v>1</v>
      </c>
      <c r="H54" s="33" t="s">
        <v>1</v>
      </c>
      <c r="I54" s="63">
        <v>0</v>
      </c>
      <c r="J54" s="63">
        <v>0</v>
      </c>
      <c r="K54" s="63">
        <v>0</v>
      </c>
      <c r="L54" s="63">
        <v>0</v>
      </c>
      <c r="M54" s="64">
        <v>0</v>
      </c>
      <c r="N54" s="63">
        <f t="shared" si="0"/>
        <v>0</v>
      </c>
      <c r="O54" s="65">
        <f t="shared" si="1"/>
        <v>0</v>
      </c>
      <c r="P54" s="172"/>
      <c r="Q54" s="173">
        <f t="shared" si="5"/>
        <v>0</v>
      </c>
      <c r="R54" s="174">
        <v>0</v>
      </c>
      <c r="S54" s="416">
        <v>0</v>
      </c>
      <c r="T54" s="37"/>
      <c r="U54" s="37"/>
      <c r="V54" s="37"/>
      <c r="W54" s="37"/>
      <c r="X54" s="37"/>
      <c r="Y54" s="37"/>
      <c r="Z54" s="37"/>
      <c r="AA54" s="19"/>
      <c r="AB54" s="19"/>
      <c r="AC54" s="19"/>
    </row>
    <row r="55" spans="1:29" s="3" customFormat="1" ht="12.75">
      <c r="A55" s="303"/>
      <c r="B55" s="176" t="s">
        <v>65</v>
      </c>
      <c r="C55" s="176">
        <v>1.8</v>
      </c>
      <c r="D55" s="177"/>
      <c r="E55" s="177"/>
      <c r="F55" s="178" t="s">
        <v>1</v>
      </c>
      <c r="G55" s="176" t="s">
        <v>1</v>
      </c>
      <c r="H55" s="176" t="s">
        <v>1</v>
      </c>
      <c r="I55" s="66">
        <v>0</v>
      </c>
      <c r="J55" s="66">
        <v>0</v>
      </c>
      <c r="K55" s="66">
        <v>0</v>
      </c>
      <c r="L55" s="66">
        <v>0</v>
      </c>
      <c r="M55" s="67">
        <v>0</v>
      </c>
      <c r="N55" s="66">
        <f t="shared" si="0"/>
        <v>0</v>
      </c>
      <c r="O55" s="68">
        <f t="shared" si="1"/>
        <v>0</v>
      </c>
      <c r="P55" s="309"/>
      <c r="Q55" s="179">
        <f t="shared" si="5"/>
        <v>0</v>
      </c>
      <c r="R55" s="180">
        <v>0</v>
      </c>
      <c r="S55" s="417">
        <v>0</v>
      </c>
      <c r="T55" s="37"/>
      <c r="U55" s="37"/>
      <c r="V55" s="37"/>
      <c r="W55" s="37"/>
      <c r="X55" s="37"/>
      <c r="Y55" s="37"/>
      <c r="Z55" s="37"/>
      <c r="AA55" s="19"/>
      <c r="AB55" s="19"/>
      <c r="AC55" s="19"/>
    </row>
    <row r="56" spans="1:29" s="3" customFormat="1" ht="12.75">
      <c r="A56" s="303"/>
      <c r="B56" s="26" t="s">
        <v>66</v>
      </c>
      <c r="C56" s="26">
        <v>1</v>
      </c>
      <c r="D56" s="133"/>
      <c r="E56" s="133"/>
      <c r="F56" s="182" t="s">
        <v>1</v>
      </c>
      <c r="G56" s="26" t="s">
        <v>1</v>
      </c>
      <c r="H56" s="26" t="s">
        <v>1</v>
      </c>
      <c r="I56" s="42">
        <v>0</v>
      </c>
      <c r="J56" s="42">
        <v>0</v>
      </c>
      <c r="K56" s="42">
        <v>0</v>
      </c>
      <c r="L56" s="42">
        <v>0</v>
      </c>
      <c r="M56" s="60">
        <v>0</v>
      </c>
      <c r="N56" s="42">
        <f t="shared" si="0"/>
        <v>0</v>
      </c>
      <c r="O56" s="61">
        <f t="shared" si="1"/>
        <v>0</v>
      </c>
      <c r="P56" s="153"/>
      <c r="Q56" s="154">
        <f t="shared" si="5"/>
        <v>0</v>
      </c>
      <c r="R56" s="155">
        <v>0</v>
      </c>
      <c r="S56" s="412">
        <v>0</v>
      </c>
      <c r="T56" s="37"/>
      <c r="U56" s="37"/>
      <c r="V56" s="37"/>
      <c r="W56" s="37"/>
      <c r="X56" s="37"/>
      <c r="Y56" s="37"/>
      <c r="Z56" s="37"/>
      <c r="AA56" s="19"/>
      <c r="AB56" s="19"/>
      <c r="AC56" s="19"/>
    </row>
    <row r="57" spans="1:29" s="3" customFormat="1" ht="12.75">
      <c r="A57" s="303"/>
      <c r="B57" s="46" t="s">
        <v>89</v>
      </c>
      <c r="C57" s="183">
        <v>10</v>
      </c>
      <c r="D57" s="46"/>
      <c r="E57" s="46"/>
      <c r="F57" s="46">
        <v>4.05</v>
      </c>
      <c r="G57" s="46">
        <v>2</v>
      </c>
      <c r="H57" s="46" t="s">
        <v>1</v>
      </c>
      <c r="I57" s="91">
        <v>1.788</v>
      </c>
      <c r="J57" s="46">
        <v>0</v>
      </c>
      <c r="K57" s="46">
        <v>0</v>
      </c>
      <c r="L57" s="91">
        <v>0.498</v>
      </c>
      <c r="M57" s="92">
        <v>0.148</v>
      </c>
      <c r="N57" s="91">
        <f t="shared" si="0"/>
        <v>0.498</v>
      </c>
      <c r="O57" s="93">
        <f t="shared" si="1"/>
        <v>1.936</v>
      </c>
      <c r="P57" s="184"/>
      <c r="Q57" s="185">
        <f>(G57+I57+J57+M57)/C57*100</f>
        <v>39.36000000000001</v>
      </c>
      <c r="R57" s="186">
        <f>(G57+I57+J57+M57)/F57*100</f>
        <v>97.18518518518519</v>
      </c>
      <c r="S57" s="413">
        <f>F57-(G57+I57+J57+M57)</f>
        <v>0.11399999999999944</v>
      </c>
      <c r="T57" s="37"/>
      <c r="U57" s="37"/>
      <c r="V57" s="37"/>
      <c r="W57" s="37"/>
      <c r="X57" s="37"/>
      <c r="Y57" s="37"/>
      <c r="Z57" s="37"/>
      <c r="AA57" s="19"/>
      <c r="AB57" s="19"/>
      <c r="AC57" s="19"/>
    </row>
    <row r="58" spans="1:29" s="3" customFormat="1" ht="12.75">
      <c r="A58" s="303"/>
      <c r="B58" s="133" t="s">
        <v>106</v>
      </c>
      <c r="C58" s="187">
        <v>3.4</v>
      </c>
      <c r="D58" s="26"/>
      <c r="E58" s="26"/>
      <c r="F58" s="42">
        <v>2.2</v>
      </c>
      <c r="G58" s="26" t="s">
        <v>1</v>
      </c>
      <c r="H58" s="26" t="s">
        <v>1</v>
      </c>
      <c r="I58" s="42">
        <v>0</v>
      </c>
      <c r="J58" s="42">
        <v>0</v>
      </c>
      <c r="K58" s="42">
        <v>0</v>
      </c>
      <c r="L58" s="42">
        <v>0</v>
      </c>
      <c r="M58" s="60">
        <v>0</v>
      </c>
      <c r="N58" s="42">
        <f t="shared" si="0"/>
        <v>0</v>
      </c>
      <c r="O58" s="61">
        <f t="shared" si="1"/>
        <v>0</v>
      </c>
      <c r="P58" s="153"/>
      <c r="Q58" s="154">
        <f>(I58+J58+M58)/C58*100</f>
        <v>0</v>
      </c>
      <c r="R58" s="155">
        <f t="shared" si="3"/>
        <v>0</v>
      </c>
      <c r="S58" s="412">
        <f>F58-(I58+J58+M58)</f>
        <v>2.2</v>
      </c>
      <c r="T58" s="37"/>
      <c r="U58" s="37"/>
      <c r="V58" s="37"/>
      <c r="W58" s="37"/>
      <c r="X58" s="37"/>
      <c r="Y58" s="37"/>
      <c r="Z58" s="37"/>
      <c r="AA58" s="19"/>
      <c r="AB58" s="19"/>
      <c r="AC58" s="19"/>
    </row>
    <row r="59" spans="1:29" s="3" customFormat="1" ht="12.75">
      <c r="A59" s="145" t="s">
        <v>22</v>
      </c>
      <c r="B59" s="133" t="s">
        <v>109</v>
      </c>
      <c r="C59" s="188">
        <v>2</v>
      </c>
      <c r="D59" s="26"/>
      <c r="E59" s="26"/>
      <c r="F59" s="42">
        <v>1.6</v>
      </c>
      <c r="G59" s="26" t="s">
        <v>1</v>
      </c>
      <c r="H59" s="26" t="s">
        <v>1</v>
      </c>
      <c r="I59" s="42">
        <v>0</v>
      </c>
      <c r="J59" s="42">
        <v>0</v>
      </c>
      <c r="K59" s="42">
        <v>0</v>
      </c>
      <c r="L59" s="42">
        <v>0</v>
      </c>
      <c r="M59" s="60">
        <v>0</v>
      </c>
      <c r="N59" s="42">
        <f t="shared" si="0"/>
        <v>0</v>
      </c>
      <c r="O59" s="61">
        <f t="shared" si="1"/>
        <v>0</v>
      </c>
      <c r="P59" s="153"/>
      <c r="Q59" s="154">
        <f>(I59+J59+M59)/C59*100</f>
        <v>0</v>
      </c>
      <c r="R59" s="155">
        <f t="shared" si="3"/>
        <v>0</v>
      </c>
      <c r="S59" s="412">
        <f>F59-(I59+J59+M59)</f>
        <v>1.6</v>
      </c>
      <c r="T59" s="37"/>
      <c r="U59" s="37"/>
      <c r="V59" s="37"/>
      <c r="W59" s="37"/>
      <c r="X59" s="37"/>
      <c r="Y59" s="37"/>
      <c r="Z59" s="37"/>
      <c r="AA59" s="19"/>
      <c r="AB59" s="19"/>
      <c r="AC59" s="19"/>
    </row>
    <row r="60" spans="1:29" s="3" customFormat="1" ht="12.75">
      <c r="A60" s="96"/>
      <c r="B60" s="46" t="s">
        <v>116</v>
      </c>
      <c r="C60" s="46">
        <v>13.2</v>
      </c>
      <c r="D60" s="46"/>
      <c r="E60" s="46"/>
      <c r="F60" s="183">
        <v>3.5</v>
      </c>
      <c r="G60" s="46">
        <v>2</v>
      </c>
      <c r="H60" s="56" t="s">
        <v>1</v>
      </c>
      <c r="I60" s="91">
        <v>0.914</v>
      </c>
      <c r="J60" s="46">
        <v>0</v>
      </c>
      <c r="K60" s="46">
        <v>0</v>
      </c>
      <c r="L60" s="91">
        <v>0.498</v>
      </c>
      <c r="M60" s="92">
        <v>0.148</v>
      </c>
      <c r="N60" s="91">
        <f t="shared" si="0"/>
        <v>0.498</v>
      </c>
      <c r="O60" s="93">
        <f>SUM(I60,K60,M60)</f>
        <v>1.062</v>
      </c>
      <c r="P60" s="160"/>
      <c r="Q60" s="185">
        <f>(G60+I60+J60+M60)/C60*100</f>
        <v>23.1969696969697</v>
      </c>
      <c r="R60" s="186">
        <f>(G60+I60+J60+M60)/F60*100</f>
        <v>87.4857142857143</v>
      </c>
      <c r="S60" s="413">
        <f>F60-(I60+J60+M60)</f>
        <v>2.4379999999999997</v>
      </c>
      <c r="T60" s="37"/>
      <c r="U60" s="37"/>
      <c r="V60" s="37"/>
      <c r="W60" s="37"/>
      <c r="X60" s="37"/>
      <c r="Y60" s="37"/>
      <c r="Z60" s="37"/>
      <c r="AA60" s="19"/>
      <c r="AB60" s="19"/>
      <c r="AC60" s="19"/>
    </row>
    <row r="61" spans="1:29" s="3" customFormat="1" ht="12.75">
      <c r="A61" s="96"/>
      <c r="B61" s="133" t="s">
        <v>107</v>
      </c>
      <c r="C61" s="133">
        <v>3.42</v>
      </c>
      <c r="D61" s="189"/>
      <c r="E61" s="190"/>
      <c r="F61" s="153">
        <v>0.49</v>
      </c>
      <c r="G61" s="191" t="s">
        <v>1</v>
      </c>
      <c r="H61" s="191" t="s">
        <v>1</v>
      </c>
      <c r="I61" s="89">
        <v>0.075</v>
      </c>
      <c r="J61" s="42">
        <v>0</v>
      </c>
      <c r="K61" s="42">
        <v>0</v>
      </c>
      <c r="L61" s="42">
        <v>0</v>
      </c>
      <c r="M61" s="60">
        <v>0</v>
      </c>
      <c r="N61" s="42">
        <f t="shared" si="0"/>
        <v>0</v>
      </c>
      <c r="O61" s="90">
        <f t="shared" si="1"/>
        <v>0.075</v>
      </c>
      <c r="P61" s="153"/>
      <c r="Q61" s="158">
        <f>(I61+J61+M61)/C61*100</f>
        <v>2.1929824561403506</v>
      </c>
      <c r="R61" s="159">
        <f t="shared" si="3"/>
        <v>15.306122448979592</v>
      </c>
      <c r="S61" s="418">
        <f>F61-(I61+J61+M61)</f>
        <v>0.415</v>
      </c>
      <c r="T61" s="37"/>
      <c r="U61" s="37"/>
      <c r="V61" s="37"/>
      <c r="W61" s="37"/>
      <c r="X61" s="37"/>
      <c r="Y61" s="37"/>
      <c r="Z61" s="37"/>
      <c r="AA61" s="19"/>
      <c r="AB61" s="19"/>
      <c r="AC61" s="19"/>
    </row>
    <row r="62" spans="1:29" s="3" customFormat="1" ht="12.75">
      <c r="A62" s="96"/>
      <c r="B62" s="141" t="s">
        <v>108</v>
      </c>
      <c r="C62" s="192">
        <v>2.5</v>
      </c>
      <c r="D62" s="193"/>
      <c r="E62" s="194"/>
      <c r="F62" s="138">
        <v>0.5</v>
      </c>
      <c r="G62" s="195" t="s">
        <v>1</v>
      </c>
      <c r="H62" s="195" t="s">
        <v>1</v>
      </c>
      <c r="I62" s="54">
        <v>0</v>
      </c>
      <c r="J62" s="54">
        <v>0</v>
      </c>
      <c r="K62" s="54">
        <v>0</v>
      </c>
      <c r="L62" s="54">
        <v>0</v>
      </c>
      <c r="M62" s="55">
        <v>0</v>
      </c>
      <c r="N62" s="54">
        <f t="shared" si="0"/>
        <v>0</v>
      </c>
      <c r="O62" s="73">
        <f t="shared" si="1"/>
        <v>0</v>
      </c>
      <c r="P62" s="138"/>
      <c r="Q62" s="212">
        <f>(I62+J62+M62)/C62*100</f>
        <v>0</v>
      </c>
      <c r="R62" s="169">
        <f t="shared" si="3"/>
        <v>0</v>
      </c>
      <c r="S62" s="419">
        <f>F62-(I62+J62+M62)</f>
        <v>0.5</v>
      </c>
      <c r="T62" s="37"/>
      <c r="U62" s="37"/>
      <c r="V62" s="37"/>
      <c r="W62" s="37"/>
      <c r="X62" s="37"/>
      <c r="Y62" s="37"/>
      <c r="Z62" s="37"/>
      <c r="AA62" s="19"/>
      <c r="AB62" s="19"/>
      <c r="AC62" s="19"/>
    </row>
    <row r="63" spans="1:29" s="3" customFormat="1" ht="29.25" customHeight="1">
      <c r="A63" s="96"/>
      <c r="B63" s="63" t="s">
        <v>139</v>
      </c>
      <c r="C63" s="348">
        <f>(C57+C60)</f>
        <v>23.2</v>
      </c>
      <c r="D63" s="64"/>
      <c r="E63" s="337"/>
      <c r="F63" s="365">
        <f>(F57+F60)</f>
        <v>7.55</v>
      </c>
      <c r="G63" s="64">
        <f>(G57+G60)</f>
        <v>4</v>
      </c>
      <c r="H63" s="64" t="s">
        <v>1</v>
      </c>
      <c r="I63" s="63">
        <f>(I57+I60)</f>
        <v>2.702</v>
      </c>
      <c r="J63" s="63">
        <v>0</v>
      </c>
      <c r="K63" s="63">
        <v>0</v>
      </c>
      <c r="L63" s="63">
        <f>(L57+L60)</f>
        <v>0.996</v>
      </c>
      <c r="M63" s="64">
        <f>(M57+M60)</f>
        <v>0.296</v>
      </c>
      <c r="N63" s="63">
        <f>(N57+N60)</f>
        <v>0.996</v>
      </c>
      <c r="O63" s="172">
        <f>(O57+O60)</f>
        <v>2.998</v>
      </c>
      <c r="P63" s="337"/>
      <c r="Q63" s="349">
        <f>(Q57+Q60)</f>
        <v>62.5569696969697</v>
      </c>
      <c r="R63" s="350">
        <f>(R57+R60)</f>
        <v>184.67089947089949</v>
      </c>
      <c r="S63" s="366">
        <f>(S57+S60)</f>
        <v>2.551999999999999</v>
      </c>
      <c r="T63" s="118">
        <v>2.552</v>
      </c>
      <c r="U63" s="37">
        <v>1.391</v>
      </c>
      <c r="V63" s="37">
        <f>(T63-U63)</f>
        <v>1.161</v>
      </c>
      <c r="W63" s="392">
        <f>C63-(I63+J63+M63)</f>
        <v>20.201999999999998</v>
      </c>
      <c r="X63" s="37">
        <v>1.391</v>
      </c>
      <c r="Y63" s="367">
        <f>(W63-X63)</f>
        <v>18.811</v>
      </c>
      <c r="Z63" s="394" t="s">
        <v>137</v>
      </c>
      <c r="AA63" s="19"/>
      <c r="AB63" s="19"/>
      <c r="AC63" s="19"/>
    </row>
    <row r="64" spans="1:29" s="3" customFormat="1" ht="12.75">
      <c r="A64" s="429" t="s">
        <v>140</v>
      </c>
      <c r="B64" s="168" t="s">
        <v>115</v>
      </c>
      <c r="C64" s="168">
        <v>2.84</v>
      </c>
      <c r="D64" s="168"/>
      <c r="E64" s="168"/>
      <c r="F64" s="168">
        <v>2.5</v>
      </c>
      <c r="G64" s="358" t="s">
        <v>1</v>
      </c>
      <c r="H64" s="358" t="s">
        <v>1</v>
      </c>
      <c r="I64" s="359">
        <v>0.669</v>
      </c>
      <c r="J64" s="168">
        <v>0</v>
      </c>
      <c r="K64" s="168">
        <v>0</v>
      </c>
      <c r="L64" s="168">
        <v>0</v>
      </c>
      <c r="M64" s="360">
        <v>0</v>
      </c>
      <c r="N64" s="168">
        <f>SUM(J64,L64)</f>
        <v>0</v>
      </c>
      <c r="O64" s="361">
        <f>SUM(,I64,K64,M64)</f>
        <v>0.669</v>
      </c>
      <c r="P64" s="362"/>
      <c r="Q64" s="363">
        <f>(I64+J64+M64)/C64*100</f>
        <v>23.556338028169016</v>
      </c>
      <c r="R64" s="364">
        <f>(I64+J64+M64)/F64*100</f>
        <v>26.76</v>
      </c>
      <c r="S64" s="420">
        <f>F64-(I64+J64+M64)</f>
        <v>1.831</v>
      </c>
      <c r="T64" s="37"/>
      <c r="U64" s="37"/>
      <c r="V64" s="37"/>
      <c r="W64" s="37"/>
      <c r="X64" s="37"/>
      <c r="Y64" s="37"/>
      <c r="Z64" s="37"/>
      <c r="AA64" s="19"/>
      <c r="AB64" s="19"/>
      <c r="AC64" s="19"/>
    </row>
    <row r="65" spans="1:29" s="3" customFormat="1" ht="12.75">
      <c r="A65" s="603"/>
      <c r="B65" s="141" t="s">
        <v>123</v>
      </c>
      <c r="C65" s="351">
        <v>2.46</v>
      </c>
      <c r="D65" s="351"/>
      <c r="E65" s="351"/>
      <c r="F65" s="351">
        <v>1.72</v>
      </c>
      <c r="G65" s="351" t="s">
        <v>1</v>
      </c>
      <c r="H65" s="351" t="s">
        <v>1</v>
      </c>
      <c r="I65" s="368">
        <v>0.669</v>
      </c>
      <c r="J65" s="351">
        <v>0</v>
      </c>
      <c r="K65" s="351">
        <v>0</v>
      </c>
      <c r="L65" s="351">
        <v>0</v>
      </c>
      <c r="M65" s="369">
        <v>0</v>
      </c>
      <c r="N65" s="351">
        <f>SUM(J65,L65)</f>
        <v>0</v>
      </c>
      <c r="O65" s="370">
        <f>SUM(,I65,K65,M65)</f>
        <v>0.669</v>
      </c>
      <c r="P65" s="371"/>
      <c r="Q65" s="372">
        <f>(I65+J65+M65)/C65*100</f>
        <v>27.195121951219512</v>
      </c>
      <c r="R65" s="373">
        <f>(I65+J65+M65)/F65*100</f>
        <v>38.895348837209305</v>
      </c>
      <c r="S65" s="419">
        <f>F65-(I65+J65+M65)</f>
        <v>1.051</v>
      </c>
      <c r="T65" s="37"/>
      <c r="U65" s="37"/>
      <c r="V65" s="37"/>
      <c r="W65" s="37"/>
      <c r="X65" s="37"/>
      <c r="Y65" s="37"/>
      <c r="Z65" s="37"/>
      <c r="AA65" s="19"/>
      <c r="AB65" s="19"/>
      <c r="AC65" s="19"/>
    </row>
    <row r="66" spans="1:29" s="3" customFormat="1" ht="33" customHeight="1">
      <c r="A66" s="451"/>
      <c r="B66" s="33" t="s">
        <v>141</v>
      </c>
      <c r="C66" s="171">
        <v>2.84</v>
      </c>
      <c r="D66" s="171"/>
      <c r="E66" s="171"/>
      <c r="F66" s="171">
        <v>2.5</v>
      </c>
      <c r="G66" s="171" t="s">
        <v>1</v>
      </c>
      <c r="H66" s="171" t="s">
        <v>1</v>
      </c>
      <c r="I66" s="352">
        <v>0.669</v>
      </c>
      <c r="J66" s="171">
        <v>0</v>
      </c>
      <c r="K66" s="171">
        <v>0</v>
      </c>
      <c r="L66" s="171">
        <v>0</v>
      </c>
      <c r="M66" s="353">
        <v>0</v>
      </c>
      <c r="N66" s="171">
        <v>0</v>
      </c>
      <c r="O66" s="354">
        <v>0.669</v>
      </c>
      <c r="P66" s="355"/>
      <c r="Q66" s="356">
        <v>23.556338028169016</v>
      </c>
      <c r="R66" s="357">
        <v>26.76</v>
      </c>
      <c r="S66" s="347">
        <v>1.831</v>
      </c>
      <c r="T66" s="118">
        <v>1.831</v>
      </c>
      <c r="U66" s="37">
        <v>0.338</v>
      </c>
      <c r="V66" s="37">
        <f>(T66-U66)</f>
        <v>1.4929999999999999</v>
      </c>
      <c r="W66" s="111">
        <f>C66-(I66+J66+M66)</f>
        <v>2.171</v>
      </c>
      <c r="X66" s="37">
        <v>0.338</v>
      </c>
      <c r="Y66" s="37">
        <f>(W66-X66)</f>
        <v>1.8329999999999997</v>
      </c>
      <c r="Z66" s="394" t="s">
        <v>137</v>
      </c>
      <c r="AA66" s="19"/>
      <c r="AB66" s="19"/>
      <c r="AC66" s="19"/>
    </row>
    <row r="67" spans="1:29" s="3" customFormat="1" ht="12.75">
      <c r="A67" s="538" t="s">
        <v>29</v>
      </c>
      <c r="B67" s="28"/>
      <c r="C67" s="432">
        <v>48</v>
      </c>
      <c r="D67" s="196"/>
      <c r="E67" s="196"/>
      <c r="F67" s="432">
        <v>29</v>
      </c>
      <c r="G67" s="196"/>
      <c r="H67" s="196"/>
      <c r="I67" s="432">
        <v>0.03</v>
      </c>
      <c r="J67" s="432">
        <v>0</v>
      </c>
      <c r="K67" s="432">
        <v>0</v>
      </c>
      <c r="L67" s="432">
        <v>0.641</v>
      </c>
      <c r="M67" s="432">
        <v>0.11</v>
      </c>
      <c r="N67" s="432">
        <f t="shared" si="0"/>
        <v>0.641</v>
      </c>
      <c r="O67" s="432">
        <f t="shared" si="1"/>
        <v>0.14</v>
      </c>
      <c r="P67" s="197"/>
      <c r="Q67" s="529">
        <f>(L67)/C67*100</f>
        <v>1.3354166666666667</v>
      </c>
      <c r="R67" s="532">
        <f>(L67)/F67*100</f>
        <v>2.210344827586207</v>
      </c>
      <c r="S67" s="545">
        <f>F67-(I67+J67+M67)</f>
        <v>28.86</v>
      </c>
      <c r="T67" s="604">
        <v>28.86</v>
      </c>
      <c r="U67" s="426">
        <v>0.141</v>
      </c>
      <c r="V67" s="426">
        <f>(T67-U67)</f>
        <v>28.719</v>
      </c>
      <c r="W67" s="426">
        <f>C67-(I67+J67+M67)</f>
        <v>47.86</v>
      </c>
      <c r="X67" s="426">
        <v>0.141</v>
      </c>
      <c r="Y67" s="426">
        <f>(W67-X67)</f>
        <v>47.719</v>
      </c>
      <c r="Z67" s="607" t="s">
        <v>137</v>
      </c>
      <c r="AA67" s="19"/>
      <c r="AB67" s="19"/>
      <c r="AC67" s="19"/>
    </row>
    <row r="68" spans="1:29" s="3" customFormat="1" ht="12.75">
      <c r="A68" s="539"/>
      <c r="B68" s="28"/>
      <c r="C68" s="427"/>
      <c r="D68" s="28"/>
      <c r="E68" s="28"/>
      <c r="F68" s="433"/>
      <c r="G68" s="196"/>
      <c r="H68" s="196"/>
      <c r="I68" s="527"/>
      <c r="J68" s="432"/>
      <c r="K68" s="432"/>
      <c r="L68" s="527"/>
      <c r="M68" s="527"/>
      <c r="N68" s="432"/>
      <c r="O68" s="432"/>
      <c r="P68" s="197"/>
      <c r="Q68" s="530"/>
      <c r="R68" s="533"/>
      <c r="S68" s="546"/>
      <c r="T68" s="603"/>
      <c r="U68" s="605"/>
      <c r="V68" s="605"/>
      <c r="W68" s="605"/>
      <c r="X68" s="605"/>
      <c r="Y68" s="605"/>
      <c r="Z68" s="601"/>
      <c r="AA68" s="19"/>
      <c r="AB68" s="19"/>
      <c r="AC68" s="19"/>
    </row>
    <row r="69" spans="1:29" s="3" customFormat="1" ht="12.75">
      <c r="A69" s="539"/>
      <c r="B69" s="44" t="s">
        <v>62</v>
      </c>
      <c r="C69" s="427"/>
      <c r="D69" s="28"/>
      <c r="E69" s="28"/>
      <c r="F69" s="433"/>
      <c r="G69" s="196" t="s">
        <v>1</v>
      </c>
      <c r="H69" s="196" t="s">
        <v>1</v>
      </c>
      <c r="I69" s="527"/>
      <c r="J69" s="432"/>
      <c r="K69" s="432"/>
      <c r="L69" s="527"/>
      <c r="M69" s="527"/>
      <c r="N69" s="432"/>
      <c r="O69" s="432"/>
      <c r="P69" s="197"/>
      <c r="Q69" s="530"/>
      <c r="R69" s="533"/>
      <c r="S69" s="546"/>
      <c r="T69" s="603"/>
      <c r="U69" s="605"/>
      <c r="V69" s="605"/>
      <c r="W69" s="605"/>
      <c r="X69" s="605"/>
      <c r="Y69" s="605"/>
      <c r="Z69" s="601"/>
      <c r="AA69" s="19"/>
      <c r="AB69" s="19"/>
      <c r="AC69" s="19"/>
    </row>
    <row r="70" spans="1:29" s="3" customFormat="1" ht="12.75">
      <c r="A70" s="539"/>
      <c r="B70" s="28"/>
      <c r="C70" s="427"/>
      <c r="D70" s="28"/>
      <c r="E70" s="29"/>
      <c r="F70" s="433"/>
      <c r="G70" s="29"/>
      <c r="H70" s="29"/>
      <c r="I70" s="527"/>
      <c r="J70" s="432"/>
      <c r="K70" s="432"/>
      <c r="L70" s="527"/>
      <c r="M70" s="527"/>
      <c r="N70" s="432"/>
      <c r="O70" s="432"/>
      <c r="P70" s="311"/>
      <c r="Q70" s="530"/>
      <c r="R70" s="533"/>
      <c r="S70" s="546"/>
      <c r="T70" s="603"/>
      <c r="U70" s="605"/>
      <c r="V70" s="605"/>
      <c r="W70" s="605"/>
      <c r="X70" s="605"/>
      <c r="Y70" s="605"/>
      <c r="Z70" s="601"/>
      <c r="AA70" s="19"/>
      <c r="AB70" s="19"/>
      <c r="AC70" s="19"/>
    </row>
    <row r="71" spans="1:29" s="3" customFormat="1" ht="15" thickBot="1">
      <c r="A71" s="540"/>
      <c r="B71" s="30"/>
      <c r="C71" s="517"/>
      <c r="D71" s="312"/>
      <c r="E71" s="30"/>
      <c r="F71" s="434"/>
      <c r="G71" s="198"/>
      <c r="H71" s="198"/>
      <c r="I71" s="528"/>
      <c r="J71" s="446"/>
      <c r="K71" s="446"/>
      <c r="L71" s="528"/>
      <c r="M71" s="528"/>
      <c r="N71" s="446"/>
      <c r="O71" s="446"/>
      <c r="P71" s="313"/>
      <c r="Q71" s="531"/>
      <c r="R71" s="534"/>
      <c r="S71" s="547"/>
      <c r="T71" s="451"/>
      <c r="U71" s="606"/>
      <c r="V71" s="606"/>
      <c r="W71" s="606"/>
      <c r="X71" s="606"/>
      <c r="Y71" s="606"/>
      <c r="Z71" s="608"/>
      <c r="AA71" s="19"/>
      <c r="AB71" s="19"/>
      <c r="AC71" s="19"/>
    </row>
    <row r="72" spans="1:29" s="3" customFormat="1" ht="12.75" customHeight="1">
      <c r="A72" s="521" t="s">
        <v>87</v>
      </c>
      <c r="B72" s="314"/>
      <c r="C72" s="445">
        <v>48</v>
      </c>
      <c r="D72" s="27"/>
      <c r="E72" s="27"/>
      <c r="F72" s="445">
        <v>29</v>
      </c>
      <c r="G72" s="27"/>
      <c r="H72" s="27"/>
      <c r="I72" s="466">
        <f>SUM(I33,I34,I35,I39,I40,I48,I49,I51,I52,I54,I57,I67)</f>
        <v>2.8499999999999996</v>
      </c>
      <c r="J72" s="445">
        <f>SUM(J33:J71)</f>
        <v>0</v>
      </c>
      <c r="K72" s="445">
        <f>SUM(K33:K71)</f>
        <v>0</v>
      </c>
      <c r="L72" s="452">
        <f>SUM(L33,L34,L35,L39,L40,L48,L49,L51,L52,L54,L57,L67)</f>
        <v>3.2329999999999997</v>
      </c>
      <c r="M72" s="518">
        <f>SUM(M33,M34,M35,M39,M40,M48,M49,M51,M52,M54,M57,M67)</f>
        <v>0.611</v>
      </c>
      <c r="N72" s="452">
        <f>SUM(J72,L72)</f>
        <v>3.2329999999999997</v>
      </c>
      <c r="O72" s="452">
        <f t="shared" si="1"/>
        <v>3.4609999999999994</v>
      </c>
      <c r="P72" s="315"/>
      <c r="Q72" s="460">
        <f>(G74+I72+J72+M72)/C72*100</f>
        <v>12.210416666666667</v>
      </c>
      <c r="R72" s="463">
        <f>(G74+I72+J72+M72)/F72*100</f>
        <v>20.21034482758621</v>
      </c>
      <c r="S72" s="548">
        <f>F72-(I72+J72+M72)</f>
        <v>25.539</v>
      </c>
      <c r="T72" s="426"/>
      <c r="U72" s="426"/>
      <c r="V72" s="426"/>
      <c r="W72" s="426"/>
      <c r="X72" s="426"/>
      <c r="Y72" s="426"/>
      <c r="Z72" s="426"/>
      <c r="AA72" s="19"/>
      <c r="AB72" s="19"/>
      <c r="AC72" s="19"/>
    </row>
    <row r="73" spans="1:29" s="3" customFormat="1" ht="12.75" customHeight="1">
      <c r="A73" s="522"/>
      <c r="B73" s="28"/>
      <c r="C73" s="432"/>
      <c r="D73" s="28"/>
      <c r="E73" s="28"/>
      <c r="F73" s="432"/>
      <c r="G73" s="28"/>
      <c r="H73" s="28"/>
      <c r="I73" s="453"/>
      <c r="J73" s="432"/>
      <c r="K73" s="432"/>
      <c r="L73" s="453"/>
      <c r="M73" s="453"/>
      <c r="N73" s="453"/>
      <c r="O73" s="453"/>
      <c r="P73" s="49"/>
      <c r="Q73" s="461"/>
      <c r="R73" s="464"/>
      <c r="S73" s="549"/>
      <c r="T73" s="427"/>
      <c r="U73" s="427"/>
      <c r="V73" s="427"/>
      <c r="W73" s="427"/>
      <c r="X73" s="427"/>
      <c r="Y73" s="427"/>
      <c r="Z73" s="427"/>
      <c r="AA73" s="19"/>
      <c r="AB73" s="19"/>
      <c r="AC73" s="19"/>
    </row>
    <row r="74" spans="1:29" s="3" customFormat="1" ht="12.75" customHeight="1">
      <c r="A74" s="522"/>
      <c r="B74" s="44" t="s">
        <v>1</v>
      </c>
      <c r="C74" s="432"/>
      <c r="D74" s="28"/>
      <c r="E74" s="28"/>
      <c r="F74" s="432"/>
      <c r="G74" s="44">
        <v>2.4</v>
      </c>
      <c r="H74" s="196" t="s">
        <v>1</v>
      </c>
      <c r="I74" s="453"/>
      <c r="J74" s="432"/>
      <c r="K74" s="432"/>
      <c r="L74" s="453"/>
      <c r="M74" s="453"/>
      <c r="N74" s="453"/>
      <c r="O74" s="453"/>
      <c r="P74" s="49"/>
      <c r="Q74" s="461"/>
      <c r="R74" s="464"/>
      <c r="S74" s="549"/>
      <c r="T74" s="427"/>
      <c r="U74" s="427"/>
      <c r="V74" s="427"/>
      <c r="W74" s="427"/>
      <c r="X74" s="427"/>
      <c r="Y74" s="427"/>
      <c r="Z74" s="427"/>
      <c r="AA74" s="19"/>
      <c r="AB74" s="19"/>
      <c r="AC74" s="19"/>
    </row>
    <row r="75" spans="1:29" s="3" customFormat="1" ht="12.75" customHeight="1">
      <c r="A75" s="522"/>
      <c r="B75" s="28"/>
      <c r="C75" s="432"/>
      <c r="D75" s="28"/>
      <c r="E75" s="29"/>
      <c r="F75" s="432"/>
      <c r="G75" s="29"/>
      <c r="H75" s="29"/>
      <c r="I75" s="453"/>
      <c r="J75" s="432"/>
      <c r="K75" s="432"/>
      <c r="L75" s="453"/>
      <c r="M75" s="453"/>
      <c r="N75" s="453"/>
      <c r="O75" s="453"/>
      <c r="P75" s="316"/>
      <c r="Q75" s="461"/>
      <c r="R75" s="464"/>
      <c r="S75" s="549"/>
      <c r="T75" s="427"/>
      <c r="U75" s="427"/>
      <c r="V75" s="427"/>
      <c r="W75" s="427"/>
      <c r="X75" s="427"/>
      <c r="Y75" s="427"/>
      <c r="Z75" s="427"/>
      <c r="AA75" s="19"/>
      <c r="AB75" s="19"/>
      <c r="AC75" s="19"/>
    </row>
    <row r="76" spans="1:29" s="3" customFormat="1" ht="12.75" customHeight="1" thickBot="1">
      <c r="A76" s="523"/>
      <c r="B76" s="30"/>
      <c r="C76" s="446"/>
      <c r="D76" s="312"/>
      <c r="E76" s="30"/>
      <c r="F76" s="446"/>
      <c r="G76" s="30"/>
      <c r="H76" s="30"/>
      <c r="I76" s="454"/>
      <c r="J76" s="446"/>
      <c r="K76" s="446"/>
      <c r="L76" s="454"/>
      <c r="M76" s="454"/>
      <c r="N76" s="454"/>
      <c r="O76" s="454"/>
      <c r="P76" s="317"/>
      <c r="Q76" s="462"/>
      <c r="R76" s="465"/>
      <c r="S76" s="550"/>
      <c r="T76" s="428"/>
      <c r="U76" s="428"/>
      <c r="V76" s="428"/>
      <c r="W76" s="428"/>
      <c r="X76" s="428"/>
      <c r="Y76" s="428"/>
      <c r="Z76" s="428"/>
      <c r="AA76" s="19"/>
      <c r="AB76" s="19"/>
      <c r="AC76" s="19"/>
    </row>
    <row r="77" spans="1:18" ht="12.75" customHeight="1">
      <c r="A77" s="10"/>
      <c r="B77" s="19"/>
      <c r="C77" s="1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18"/>
      <c r="Q77" s="10"/>
      <c r="R77" s="10"/>
    </row>
    <row r="78" spans="1:18" ht="12.75" customHeight="1">
      <c r="A78" s="10"/>
      <c r="B78" s="19"/>
      <c r="C78" s="1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18"/>
      <c r="Q78" s="10"/>
      <c r="R78" s="10"/>
    </row>
    <row r="79" spans="1:18" ht="12.75" customHeight="1">
      <c r="A79" s="10"/>
      <c r="B79" s="19"/>
      <c r="C79" s="1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18"/>
      <c r="Q79" s="10"/>
      <c r="R79" s="10"/>
    </row>
    <row r="80" spans="1:18" ht="12.75" customHeight="1">
      <c r="A80" s="10"/>
      <c r="B80" s="19"/>
      <c r="C80" s="1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18"/>
      <c r="Q80" s="10"/>
      <c r="R80" s="10"/>
    </row>
    <row r="81" spans="1:18" ht="12.75" customHeight="1">
      <c r="A81" s="10"/>
      <c r="B81" s="19"/>
      <c r="C81" s="1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18"/>
      <c r="Q81" s="10"/>
      <c r="R81" s="10"/>
    </row>
    <row r="82" spans="1:18" ht="12.75" customHeight="1">
      <c r="A82" s="10"/>
      <c r="B82" s="19"/>
      <c r="C82" s="1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18"/>
      <c r="Q82" s="10"/>
      <c r="R82" s="10"/>
    </row>
    <row r="83" spans="1:18" ht="12.75" customHeight="1">
      <c r="A83" s="10"/>
      <c r="B83" s="19"/>
      <c r="C83" s="1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18"/>
      <c r="Q83" s="10"/>
      <c r="R83" s="10"/>
    </row>
    <row r="84" spans="1:18" ht="12.75" customHeight="1" hidden="1">
      <c r="A84" s="10"/>
      <c r="B84" s="19"/>
      <c r="C84" s="1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318"/>
      <c r="Q84" s="10"/>
      <c r="R84" s="10"/>
    </row>
    <row r="85" spans="1:18" ht="12.75" customHeight="1" thickBot="1">
      <c r="A85" s="10"/>
      <c r="B85" s="19"/>
      <c r="C85" s="1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318"/>
      <c r="Q85" s="10"/>
      <c r="R85" s="10"/>
    </row>
    <row r="86" spans="1:26" ht="40.5" customHeight="1">
      <c r="A86" s="511" t="s">
        <v>71</v>
      </c>
      <c r="B86" s="514" t="s">
        <v>72</v>
      </c>
      <c r="C86" s="447" t="s">
        <v>82</v>
      </c>
      <c r="D86" s="519"/>
      <c r="E86" s="520"/>
      <c r="F86" s="447" t="s">
        <v>73</v>
      </c>
      <c r="G86" s="455" t="s">
        <v>78</v>
      </c>
      <c r="H86" s="456"/>
      <c r="I86" s="456"/>
      <c r="J86" s="456"/>
      <c r="K86" s="456"/>
      <c r="L86" s="456"/>
      <c r="M86" s="456"/>
      <c r="N86" s="456"/>
      <c r="O86" s="457"/>
      <c r="P86" s="447"/>
      <c r="Q86" s="449" t="s">
        <v>30</v>
      </c>
      <c r="R86" s="450"/>
      <c r="S86" s="124" t="s">
        <v>128</v>
      </c>
      <c r="T86" s="557" t="s">
        <v>135</v>
      </c>
      <c r="U86" s="559" t="s">
        <v>136</v>
      </c>
      <c r="V86" s="559" t="s">
        <v>142</v>
      </c>
      <c r="W86" s="564" t="s">
        <v>145</v>
      </c>
      <c r="X86" s="559" t="s">
        <v>136</v>
      </c>
      <c r="Y86" s="559" t="s">
        <v>143</v>
      </c>
      <c r="Z86" s="593" t="s">
        <v>134</v>
      </c>
    </row>
    <row r="87" spans="1:26" ht="30.75" customHeight="1">
      <c r="A87" s="512"/>
      <c r="B87" s="515"/>
      <c r="C87" s="448"/>
      <c r="D87" s="5"/>
      <c r="E87" s="6"/>
      <c r="F87" s="448"/>
      <c r="G87" s="440" t="s">
        <v>92</v>
      </c>
      <c r="H87" s="440" t="s">
        <v>91</v>
      </c>
      <c r="I87" s="440" t="s">
        <v>4</v>
      </c>
      <c r="J87" s="435" t="s">
        <v>5</v>
      </c>
      <c r="K87" s="459"/>
      <c r="L87" s="435" t="s">
        <v>6</v>
      </c>
      <c r="M87" s="459"/>
      <c r="N87" s="7" t="s">
        <v>83</v>
      </c>
      <c r="O87" s="7" t="s">
        <v>85</v>
      </c>
      <c r="P87" s="448"/>
      <c r="Q87" s="435" t="s">
        <v>112</v>
      </c>
      <c r="R87" s="436"/>
      <c r="S87" s="74" t="s">
        <v>129</v>
      </c>
      <c r="T87" s="458"/>
      <c r="U87" s="560"/>
      <c r="V87" s="560"/>
      <c r="W87" s="565"/>
      <c r="X87" s="560"/>
      <c r="Y87" s="560"/>
      <c r="Z87" s="594"/>
    </row>
    <row r="88" spans="1:26" ht="24" customHeight="1" thickBot="1">
      <c r="A88" s="513"/>
      <c r="B88" s="516"/>
      <c r="C88" s="441"/>
      <c r="D88" s="7"/>
      <c r="E88" s="8"/>
      <c r="F88" s="535"/>
      <c r="G88" s="441"/>
      <c r="H88" s="441"/>
      <c r="I88" s="441"/>
      <c r="J88" s="7" t="s">
        <v>74</v>
      </c>
      <c r="K88" s="7" t="s">
        <v>75</v>
      </c>
      <c r="L88" s="7" t="s">
        <v>74</v>
      </c>
      <c r="M88" s="7" t="s">
        <v>75</v>
      </c>
      <c r="N88" s="7" t="s">
        <v>77</v>
      </c>
      <c r="O88" s="7" t="s">
        <v>76</v>
      </c>
      <c r="P88" s="441"/>
      <c r="Q88" s="7" t="s">
        <v>67</v>
      </c>
      <c r="R88" s="9" t="s">
        <v>68</v>
      </c>
      <c r="S88" s="75" t="s">
        <v>130</v>
      </c>
      <c r="T88" s="558"/>
      <c r="U88" s="561"/>
      <c r="V88" s="561"/>
      <c r="W88" s="566"/>
      <c r="X88" s="561"/>
      <c r="Y88" s="561"/>
      <c r="Z88" s="595"/>
    </row>
    <row r="89" spans="1:25" ht="12.75" customHeight="1" hidden="1">
      <c r="A89" s="10"/>
      <c r="B89" s="19"/>
      <c r="C89" s="1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318"/>
      <c r="Q89" s="10"/>
      <c r="R89" s="10"/>
      <c r="S89" s="108">
        <f>F89-(G89+H89+I89+J89+M89)</f>
        <v>0</v>
      </c>
      <c r="V89" s="341"/>
      <c r="Y89" s="341"/>
    </row>
    <row r="90" spans="1:25" ht="12.75" customHeight="1" hidden="1">
      <c r="A90" s="10"/>
      <c r="B90" s="19"/>
      <c r="C90" s="1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18"/>
      <c r="Q90" s="10"/>
      <c r="R90" s="10"/>
      <c r="S90" s="108">
        <f>F90-(G90+H90+I90+J90+M90)</f>
        <v>0</v>
      </c>
      <c r="V90" s="341"/>
      <c r="Y90" s="341"/>
    </row>
    <row r="91" spans="1:25" ht="12.75" customHeight="1" hidden="1">
      <c r="A91" s="10"/>
      <c r="B91" s="19"/>
      <c r="C91" s="1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18"/>
      <c r="Q91" s="10"/>
      <c r="R91" s="10"/>
      <c r="S91" s="108">
        <f>F91-(G91+H91+I91+J91+M91)</f>
        <v>0</v>
      </c>
      <c r="V91" s="341"/>
      <c r="Y91" s="341"/>
    </row>
    <row r="92" spans="1:25" ht="12.75" customHeight="1" hidden="1">
      <c r="A92" s="10"/>
      <c r="B92" s="19"/>
      <c r="C92" s="1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18"/>
      <c r="Q92" s="10"/>
      <c r="R92" s="10"/>
      <c r="S92" s="108">
        <f>F92-(G92+H92+I92+J92+M92)</f>
        <v>0</v>
      </c>
      <c r="V92" s="341"/>
      <c r="Y92" s="341"/>
    </row>
    <row r="93" spans="1:25" ht="12.75" customHeight="1" hidden="1">
      <c r="A93" s="10"/>
      <c r="B93" s="19"/>
      <c r="C93" s="19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18"/>
      <c r="Q93" s="10"/>
      <c r="R93" s="10"/>
      <c r="S93" s="108">
        <f>F93-(G93+H93+I93+J93+M93)</f>
        <v>0</v>
      </c>
      <c r="V93" s="341"/>
      <c r="Y93" s="341"/>
    </row>
    <row r="94" spans="1:26" ht="18" customHeight="1">
      <c r="A94" s="442" t="s">
        <v>70</v>
      </c>
      <c r="B94" s="443"/>
      <c r="C94" s="536"/>
      <c r="D94" s="536"/>
      <c r="E94" s="536"/>
      <c r="F94" s="536"/>
      <c r="G94" s="536"/>
      <c r="H94" s="536"/>
      <c r="I94" s="536"/>
      <c r="J94" s="536"/>
      <c r="K94" s="536"/>
      <c r="L94" s="536"/>
      <c r="M94" s="536"/>
      <c r="N94" s="536"/>
      <c r="O94" s="536"/>
      <c r="P94" s="536"/>
      <c r="Q94" s="536"/>
      <c r="R94" s="537"/>
      <c r="S94" s="125"/>
      <c r="T94" s="567"/>
      <c r="U94" s="568"/>
      <c r="V94" s="568"/>
      <c r="W94" s="568"/>
      <c r="X94" s="568"/>
      <c r="Y94" s="568"/>
      <c r="Z94" s="569"/>
    </row>
    <row r="95" spans="1:26" ht="12.75" customHeight="1" hidden="1">
      <c r="A95" s="103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9"/>
      <c r="R95" s="302"/>
      <c r="S95" s="108">
        <f>F95-(G95+H95+I95+J95+M95)</f>
        <v>0</v>
      </c>
      <c r="T95" s="115"/>
      <c r="U95" s="115"/>
      <c r="V95" s="341"/>
      <c r="W95" s="115"/>
      <c r="X95" s="115"/>
      <c r="Y95" s="341"/>
      <c r="Z95" s="125"/>
    </row>
    <row r="96" spans="1:26" s="3" customFormat="1" ht="12.75">
      <c r="A96" s="126" t="s">
        <v>43</v>
      </c>
      <c r="B96" s="38" t="s">
        <v>44</v>
      </c>
      <c r="C96" s="38">
        <v>0.8</v>
      </c>
      <c r="D96" s="8"/>
      <c r="E96" s="8"/>
      <c r="F96" s="199">
        <v>0.4</v>
      </c>
      <c r="G96" s="38" t="s">
        <v>1</v>
      </c>
      <c r="H96" s="38" t="s">
        <v>1</v>
      </c>
      <c r="I96" s="199">
        <v>0.341</v>
      </c>
      <c r="J96" s="199">
        <v>0</v>
      </c>
      <c r="K96" s="199">
        <v>0</v>
      </c>
      <c r="L96" s="199">
        <v>0</v>
      </c>
      <c r="M96" s="199">
        <v>0</v>
      </c>
      <c r="N96" s="199">
        <f>SUM(J96,L96)</f>
        <v>0</v>
      </c>
      <c r="O96" s="199">
        <f>SUM(I96,K96,M96)</f>
        <v>0.341</v>
      </c>
      <c r="P96" s="199"/>
      <c r="Q96" s="200">
        <f>(I96+J96+M96)/C96*100</f>
        <v>42.625</v>
      </c>
      <c r="R96" s="201">
        <f>(I96+J96+M96)/F96*100</f>
        <v>85.25</v>
      </c>
      <c r="S96" s="94">
        <f>F96-(I96+J96+M96)</f>
        <v>0.059</v>
      </c>
      <c r="T96" s="19"/>
      <c r="U96" s="19"/>
      <c r="V96" s="343"/>
      <c r="W96" s="19"/>
      <c r="X96" s="19"/>
      <c r="Y96" s="343"/>
      <c r="Z96" s="302"/>
    </row>
    <row r="97" spans="1:26" s="3" customFormat="1" ht="28.5" customHeight="1">
      <c r="A97" s="429" t="s">
        <v>125</v>
      </c>
      <c r="B97" s="22" t="s">
        <v>31</v>
      </c>
      <c r="C97" s="22">
        <v>21.8</v>
      </c>
      <c r="D97" s="22"/>
      <c r="E97" s="22"/>
      <c r="F97" s="31">
        <v>15</v>
      </c>
      <c r="G97" s="22" t="s">
        <v>1</v>
      </c>
      <c r="H97" s="22" t="s">
        <v>1</v>
      </c>
      <c r="I97" s="202">
        <v>3.748</v>
      </c>
      <c r="J97" s="202">
        <f>SUM(J98,J108,G81,J112,J111)</f>
        <v>6.817</v>
      </c>
      <c r="K97" s="202">
        <f>SUM(K112,K111,K108,K98)</f>
        <v>3.7640000000000002</v>
      </c>
      <c r="L97" s="203">
        <v>4.906</v>
      </c>
      <c r="M97" s="203">
        <v>1.12</v>
      </c>
      <c r="N97" s="204">
        <f>SUM(J97,L97)</f>
        <v>11.722999999999999</v>
      </c>
      <c r="O97" s="204">
        <f>SUM(I97,K97,M97)</f>
        <v>8.632000000000001</v>
      </c>
      <c r="P97" s="23"/>
      <c r="Q97" s="205">
        <f aca="true" t="shared" si="6" ref="Q97:Q129">(I97+J97+M97)/C97*100</f>
        <v>53.60091743119268</v>
      </c>
      <c r="R97" s="206">
        <f aca="true" t="shared" si="7" ref="R97:R129">(I97+J97+M97)/F97*100</f>
        <v>77.90000000000002</v>
      </c>
      <c r="S97" s="132">
        <f aca="true" t="shared" si="8" ref="S97:S135">F97-(I97+J97+M97)</f>
        <v>3.3149999999999977</v>
      </c>
      <c r="T97" s="118">
        <v>3.315</v>
      </c>
      <c r="U97" s="37">
        <v>2.257</v>
      </c>
      <c r="V97" s="37">
        <f>(T97-U97)</f>
        <v>1.0579999999999998</v>
      </c>
      <c r="W97" s="391">
        <f>C97-(I97+J97+M97)</f>
        <v>10.114999999999998</v>
      </c>
      <c r="X97" s="37">
        <v>2.257</v>
      </c>
      <c r="Y97" s="119">
        <f>(W97-X97)</f>
        <v>7.857999999999999</v>
      </c>
      <c r="Z97" s="394" t="s">
        <v>137</v>
      </c>
    </row>
    <row r="98" spans="1:26" s="3" customFormat="1" ht="12.75">
      <c r="A98" s="458"/>
      <c r="B98" s="133" t="s">
        <v>32</v>
      </c>
      <c r="C98" s="133">
        <v>4.8</v>
      </c>
      <c r="D98" s="133"/>
      <c r="E98" s="133"/>
      <c r="F98" s="42">
        <v>3.3</v>
      </c>
      <c r="G98" s="26" t="s">
        <v>1</v>
      </c>
      <c r="H98" s="26" t="s">
        <v>1</v>
      </c>
      <c r="I98" s="89">
        <v>0.087</v>
      </c>
      <c r="J98" s="42">
        <v>1.669</v>
      </c>
      <c r="K98" s="42">
        <v>0.86</v>
      </c>
      <c r="L98" s="42">
        <v>0</v>
      </c>
      <c r="M98" s="42">
        <v>0</v>
      </c>
      <c r="N98" s="42">
        <f aca="true" t="shared" si="9" ref="N98:N113">SUM(J98,L98)</f>
        <v>1.669</v>
      </c>
      <c r="O98" s="42">
        <f>SUM(I98,K98,M98)</f>
        <v>0.947</v>
      </c>
      <c r="P98" s="60"/>
      <c r="Q98" s="158">
        <f t="shared" si="6"/>
        <v>36.583333333333336</v>
      </c>
      <c r="R98" s="207">
        <f t="shared" si="7"/>
        <v>53.21212121212121</v>
      </c>
      <c r="S98" s="156">
        <f t="shared" si="8"/>
        <v>1.5439999999999998</v>
      </c>
      <c r="T98" s="19"/>
      <c r="U98" s="19"/>
      <c r="V98" s="343"/>
      <c r="W98" s="19"/>
      <c r="X98" s="19"/>
      <c r="Y98" s="343"/>
      <c r="Z98" s="302"/>
    </row>
    <row r="99" spans="1:26" s="3" customFormat="1" ht="12.75">
      <c r="A99" s="458"/>
      <c r="B99" s="133" t="s">
        <v>33</v>
      </c>
      <c r="C99" s="133">
        <v>0.46</v>
      </c>
      <c r="D99" s="133"/>
      <c r="E99" s="133"/>
      <c r="F99" s="42">
        <v>0.2</v>
      </c>
      <c r="G99" s="26" t="s">
        <v>1</v>
      </c>
      <c r="H99" s="26" t="s">
        <v>1</v>
      </c>
      <c r="I99" s="89">
        <v>0.054</v>
      </c>
      <c r="J99" s="42">
        <v>0</v>
      </c>
      <c r="K99" s="42">
        <v>0</v>
      </c>
      <c r="L99" s="42">
        <v>0</v>
      </c>
      <c r="M99" s="42">
        <v>0</v>
      </c>
      <c r="N99" s="42">
        <f t="shared" si="9"/>
        <v>0</v>
      </c>
      <c r="O99" s="89">
        <f aca="true" t="shared" si="10" ref="O99:O113">SUM(I99,K99,M99)</f>
        <v>0.054</v>
      </c>
      <c r="P99" s="60"/>
      <c r="Q99" s="158">
        <f t="shared" si="6"/>
        <v>11.739130434782608</v>
      </c>
      <c r="R99" s="207">
        <f t="shared" si="7"/>
        <v>26.999999999999996</v>
      </c>
      <c r="S99" s="156">
        <f t="shared" si="8"/>
        <v>0.14600000000000002</v>
      </c>
      <c r="T99" s="19"/>
      <c r="U99" s="19"/>
      <c r="V99" s="343"/>
      <c r="W99" s="19"/>
      <c r="X99" s="19"/>
      <c r="Y99" s="343"/>
      <c r="Z99" s="302"/>
    </row>
    <row r="100" spans="1:26" s="3" customFormat="1" ht="12.75">
      <c r="A100" s="458"/>
      <c r="B100" s="133" t="s">
        <v>34</v>
      </c>
      <c r="C100" s="133">
        <v>0.28</v>
      </c>
      <c r="D100" s="133"/>
      <c r="E100" s="133"/>
      <c r="F100" s="42">
        <v>0.18</v>
      </c>
      <c r="G100" s="26" t="s">
        <v>1</v>
      </c>
      <c r="H100" s="26" t="s">
        <v>1</v>
      </c>
      <c r="I100" s="89">
        <v>0.02</v>
      </c>
      <c r="J100" s="42">
        <v>0</v>
      </c>
      <c r="K100" s="42">
        <v>0</v>
      </c>
      <c r="L100" s="42">
        <v>0</v>
      </c>
      <c r="M100" s="42">
        <v>0</v>
      </c>
      <c r="N100" s="42">
        <f t="shared" si="9"/>
        <v>0</v>
      </c>
      <c r="O100" s="89">
        <f t="shared" si="10"/>
        <v>0.02</v>
      </c>
      <c r="P100" s="60"/>
      <c r="Q100" s="158">
        <f t="shared" si="6"/>
        <v>7.142857142857142</v>
      </c>
      <c r="R100" s="207">
        <f t="shared" si="7"/>
        <v>11.111111111111112</v>
      </c>
      <c r="S100" s="156">
        <f t="shared" si="8"/>
        <v>0.16</v>
      </c>
      <c r="T100" s="19"/>
      <c r="U100" s="19"/>
      <c r="V100" s="343"/>
      <c r="W100" s="19"/>
      <c r="X100" s="19"/>
      <c r="Y100" s="343"/>
      <c r="Z100" s="302"/>
    </row>
    <row r="101" spans="1:26" s="3" customFormat="1" ht="12.75">
      <c r="A101" s="458"/>
      <c r="B101" s="133" t="s">
        <v>35</v>
      </c>
      <c r="C101" s="133">
        <v>1</v>
      </c>
      <c r="D101" s="133"/>
      <c r="E101" s="133"/>
      <c r="F101" s="42">
        <v>0.5</v>
      </c>
      <c r="G101" s="26" t="s">
        <v>1</v>
      </c>
      <c r="H101" s="26" t="s">
        <v>1</v>
      </c>
      <c r="I101" s="42">
        <v>0.033</v>
      </c>
      <c r="J101" s="42">
        <v>0</v>
      </c>
      <c r="K101" s="42">
        <v>0</v>
      </c>
      <c r="L101" s="42">
        <v>0</v>
      </c>
      <c r="M101" s="42">
        <v>0</v>
      </c>
      <c r="N101" s="42">
        <f t="shared" si="9"/>
        <v>0</v>
      </c>
      <c r="O101" s="42">
        <f t="shared" si="10"/>
        <v>0.033</v>
      </c>
      <c r="P101" s="60"/>
      <c r="Q101" s="154">
        <f t="shared" si="6"/>
        <v>3.3000000000000003</v>
      </c>
      <c r="R101" s="208">
        <f t="shared" si="7"/>
        <v>6.6000000000000005</v>
      </c>
      <c r="S101" s="156">
        <f t="shared" si="8"/>
        <v>0.46699999999999997</v>
      </c>
      <c r="T101" s="19"/>
      <c r="U101" s="19"/>
      <c r="V101" s="343"/>
      <c r="W101" s="19"/>
      <c r="X101" s="19"/>
      <c r="Y101" s="343"/>
      <c r="Z101" s="302"/>
    </row>
    <row r="102" spans="1:26" s="3" customFormat="1" ht="12.75">
      <c r="A102" s="458"/>
      <c r="B102" s="133" t="s">
        <v>36</v>
      </c>
      <c r="C102" s="133">
        <v>1</v>
      </c>
      <c r="D102" s="133"/>
      <c r="E102" s="133"/>
      <c r="F102" s="89" t="s">
        <v>1</v>
      </c>
      <c r="G102" s="26" t="s">
        <v>1</v>
      </c>
      <c r="H102" s="26" t="s">
        <v>1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f t="shared" si="9"/>
        <v>0</v>
      </c>
      <c r="O102" s="42">
        <f t="shared" si="10"/>
        <v>0</v>
      </c>
      <c r="P102" s="60"/>
      <c r="Q102" s="154">
        <f t="shared" si="6"/>
        <v>0</v>
      </c>
      <c r="R102" s="208">
        <v>0</v>
      </c>
      <c r="S102" s="156">
        <v>0</v>
      </c>
      <c r="T102" s="19"/>
      <c r="U102" s="19"/>
      <c r="V102" s="343"/>
      <c r="W102" s="19"/>
      <c r="X102" s="19"/>
      <c r="Y102" s="343"/>
      <c r="Z102" s="302"/>
    </row>
    <row r="103" spans="1:26" s="3" customFormat="1" ht="12.75">
      <c r="A103" s="458"/>
      <c r="B103" s="133" t="s">
        <v>37</v>
      </c>
      <c r="C103" s="133">
        <v>1.68</v>
      </c>
      <c r="D103" s="133"/>
      <c r="E103" s="133"/>
      <c r="F103" s="42">
        <v>1.1</v>
      </c>
      <c r="G103" s="26" t="s">
        <v>1</v>
      </c>
      <c r="H103" s="26" t="s">
        <v>1</v>
      </c>
      <c r="I103" s="89">
        <v>0.449</v>
      </c>
      <c r="J103" s="154">
        <v>0</v>
      </c>
      <c r="K103" s="154">
        <v>0</v>
      </c>
      <c r="L103" s="209">
        <v>0.72</v>
      </c>
      <c r="M103" s="209">
        <v>0.13</v>
      </c>
      <c r="N103" s="42">
        <f t="shared" si="9"/>
        <v>0.72</v>
      </c>
      <c r="O103" s="89">
        <f t="shared" si="10"/>
        <v>0.579</v>
      </c>
      <c r="P103" s="60"/>
      <c r="Q103" s="158">
        <f>(L103)/C103*100</f>
        <v>42.857142857142854</v>
      </c>
      <c r="R103" s="207">
        <f>(L103)/F103*100</f>
        <v>65.45454545454544</v>
      </c>
      <c r="S103" s="156">
        <f t="shared" si="8"/>
        <v>0.5210000000000001</v>
      </c>
      <c r="T103" s="19"/>
      <c r="U103" s="19"/>
      <c r="V103" s="343"/>
      <c r="W103" s="19"/>
      <c r="X103" s="19"/>
      <c r="Y103" s="343"/>
      <c r="Z103" s="302"/>
    </row>
    <row r="104" spans="1:26" s="3" customFormat="1" ht="12.75">
      <c r="A104" s="458"/>
      <c r="B104" s="133" t="s">
        <v>38</v>
      </c>
      <c r="C104" s="133">
        <v>1.07</v>
      </c>
      <c r="D104" s="133"/>
      <c r="E104" s="133"/>
      <c r="F104" s="42" t="s">
        <v>1</v>
      </c>
      <c r="G104" s="26" t="s">
        <v>1</v>
      </c>
      <c r="H104" s="26" t="s">
        <v>1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f t="shared" si="9"/>
        <v>0</v>
      </c>
      <c r="O104" s="42">
        <f t="shared" si="10"/>
        <v>0</v>
      </c>
      <c r="P104" s="60"/>
      <c r="Q104" s="154">
        <f t="shared" si="6"/>
        <v>0</v>
      </c>
      <c r="R104" s="208">
        <v>0</v>
      </c>
      <c r="S104" s="156">
        <v>0</v>
      </c>
      <c r="T104" s="19"/>
      <c r="U104" s="19"/>
      <c r="V104" s="343"/>
      <c r="W104" s="19"/>
      <c r="X104" s="19"/>
      <c r="Y104" s="343"/>
      <c r="Z104" s="302"/>
    </row>
    <row r="105" spans="1:26" s="3" customFormat="1" ht="12.75">
      <c r="A105" s="458"/>
      <c r="B105" s="133" t="s">
        <v>39</v>
      </c>
      <c r="C105" s="133">
        <v>1.09</v>
      </c>
      <c r="D105" s="133"/>
      <c r="E105" s="210"/>
      <c r="F105" s="42">
        <v>0.6</v>
      </c>
      <c r="G105" s="26" t="s">
        <v>1</v>
      </c>
      <c r="H105" s="26" t="s">
        <v>1</v>
      </c>
      <c r="I105" s="42">
        <v>0</v>
      </c>
      <c r="J105" s="42">
        <v>0</v>
      </c>
      <c r="K105" s="42">
        <v>0</v>
      </c>
      <c r="L105" s="42">
        <v>0.31</v>
      </c>
      <c r="M105" s="42">
        <v>0.08</v>
      </c>
      <c r="N105" s="42">
        <f t="shared" si="9"/>
        <v>0.31</v>
      </c>
      <c r="O105" s="42">
        <f t="shared" si="10"/>
        <v>0.08</v>
      </c>
      <c r="P105" s="60"/>
      <c r="Q105" s="154">
        <f>(I105+J105+L105)/C105*100</f>
        <v>28.44036697247706</v>
      </c>
      <c r="R105" s="208">
        <f>(I105+J105+L105)/F105*100</f>
        <v>51.66666666666667</v>
      </c>
      <c r="S105" s="156">
        <f t="shared" si="8"/>
        <v>0.52</v>
      </c>
      <c r="T105" s="19"/>
      <c r="U105" s="19"/>
      <c r="V105" s="343"/>
      <c r="W105" s="19"/>
      <c r="X105" s="19"/>
      <c r="Y105" s="343"/>
      <c r="Z105" s="302"/>
    </row>
    <row r="106" spans="1:26" s="3" customFormat="1" ht="12.75">
      <c r="A106" s="458"/>
      <c r="B106" s="133" t="s">
        <v>40</v>
      </c>
      <c r="C106" s="133">
        <v>1.75</v>
      </c>
      <c r="D106" s="133"/>
      <c r="E106" s="133"/>
      <c r="F106" s="42">
        <v>1.1</v>
      </c>
      <c r="G106" s="26" t="s">
        <v>1</v>
      </c>
      <c r="H106" s="26" t="s">
        <v>1</v>
      </c>
      <c r="I106" s="42">
        <v>0.843</v>
      </c>
      <c r="J106" s="42">
        <v>0</v>
      </c>
      <c r="K106" s="42">
        <v>0</v>
      </c>
      <c r="L106" s="42">
        <v>0</v>
      </c>
      <c r="M106" s="42">
        <v>0</v>
      </c>
      <c r="N106" s="42">
        <f t="shared" si="9"/>
        <v>0</v>
      </c>
      <c r="O106" s="42">
        <f t="shared" si="10"/>
        <v>0.843</v>
      </c>
      <c r="P106" s="42">
        <v>0.445</v>
      </c>
      <c r="Q106" s="154">
        <f t="shared" si="6"/>
        <v>48.17142857142857</v>
      </c>
      <c r="R106" s="208">
        <f t="shared" si="7"/>
        <v>76.63636363636363</v>
      </c>
      <c r="S106" s="156">
        <f t="shared" si="8"/>
        <v>0.2570000000000001</v>
      </c>
      <c r="T106" s="19"/>
      <c r="U106" s="19"/>
      <c r="V106" s="343"/>
      <c r="W106" s="19"/>
      <c r="X106" s="19"/>
      <c r="Y106" s="343"/>
      <c r="Z106" s="302"/>
    </row>
    <row r="107" spans="1:26" s="3" customFormat="1" ht="12.75">
      <c r="A107" s="458"/>
      <c r="B107" s="54" t="s">
        <v>131</v>
      </c>
      <c r="C107" s="211">
        <v>1</v>
      </c>
      <c r="D107" s="54"/>
      <c r="E107" s="54"/>
      <c r="F107" s="54">
        <v>0.4</v>
      </c>
      <c r="G107" s="54" t="s">
        <v>1</v>
      </c>
      <c r="H107" s="54" t="s">
        <v>1</v>
      </c>
      <c r="I107" s="54">
        <v>0.2</v>
      </c>
      <c r="J107" s="54">
        <v>0</v>
      </c>
      <c r="K107" s="54">
        <v>0</v>
      </c>
      <c r="L107" s="54">
        <v>0</v>
      </c>
      <c r="M107" s="55">
        <v>0</v>
      </c>
      <c r="N107" s="54">
        <f t="shared" si="9"/>
        <v>0</v>
      </c>
      <c r="O107" s="73">
        <f>SUM(,I107,K107,M107)</f>
        <v>0.2</v>
      </c>
      <c r="P107" s="138"/>
      <c r="Q107" s="212">
        <f t="shared" si="6"/>
        <v>20</v>
      </c>
      <c r="R107" s="169">
        <f t="shared" si="7"/>
        <v>50</v>
      </c>
      <c r="S107" s="156">
        <f t="shared" si="8"/>
        <v>0.2</v>
      </c>
      <c r="T107" s="19"/>
      <c r="U107" s="19"/>
      <c r="V107" s="343"/>
      <c r="W107" s="19"/>
      <c r="X107" s="19"/>
      <c r="Y107" s="343"/>
      <c r="Z107" s="302"/>
    </row>
    <row r="108" spans="1:26" s="3" customFormat="1" ht="12.75">
      <c r="A108" s="458"/>
      <c r="B108" s="133" t="s">
        <v>41</v>
      </c>
      <c r="C108" s="133">
        <v>1.55</v>
      </c>
      <c r="D108" s="133"/>
      <c r="E108" s="133"/>
      <c r="F108" s="42">
        <v>1.1</v>
      </c>
      <c r="G108" s="26" t="s">
        <v>1</v>
      </c>
      <c r="H108" s="26" t="s">
        <v>1</v>
      </c>
      <c r="I108" s="89">
        <v>0.1</v>
      </c>
      <c r="J108" s="42">
        <v>0.52</v>
      </c>
      <c r="K108" s="42">
        <v>0.325</v>
      </c>
      <c r="L108" s="42">
        <v>0.426</v>
      </c>
      <c r="M108" s="42">
        <v>0.101</v>
      </c>
      <c r="N108" s="42">
        <f t="shared" si="9"/>
        <v>0.946</v>
      </c>
      <c r="O108" s="89">
        <f t="shared" si="10"/>
        <v>0.526</v>
      </c>
      <c r="P108" s="60"/>
      <c r="Q108" s="158">
        <f t="shared" si="6"/>
        <v>46.516129032258064</v>
      </c>
      <c r="R108" s="207">
        <f t="shared" si="7"/>
        <v>65.54545454545455</v>
      </c>
      <c r="S108" s="156">
        <f t="shared" si="8"/>
        <v>0.3790000000000001</v>
      </c>
      <c r="T108" s="19"/>
      <c r="U108" s="19"/>
      <c r="V108" s="343"/>
      <c r="W108" s="19"/>
      <c r="X108" s="19"/>
      <c r="Y108" s="343"/>
      <c r="Z108" s="302"/>
    </row>
    <row r="109" spans="1:26" s="3" customFormat="1" ht="12.75">
      <c r="A109" s="458"/>
      <c r="B109" s="133" t="s">
        <v>42</v>
      </c>
      <c r="C109" s="133">
        <v>1</v>
      </c>
      <c r="D109" s="133"/>
      <c r="E109" s="133"/>
      <c r="F109" s="42">
        <v>0.6</v>
      </c>
      <c r="G109" s="26" t="s">
        <v>1</v>
      </c>
      <c r="H109" s="26" t="s">
        <v>1</v>
      </c>
      <c r="I109" s="89">
        <v>0.516</v>
      </c>
      <c r="J109" s="42">
        <v>0</v>
      </c>
      <c r="K109" s="42">
        <v>0</v>
      </c>
      <c r="L109" s="42">
        <v>0.112</v>
      </c>
      <c r="M109" s="42">
        <v>0.019</v>
      </c>
      <c r="N109" s="42">
        <f t="shared" si="9"/>
        <v>0.112</v>
      </c>
      <c r="O109" s="89">
        <f t="shared" si="10"/>
        <v>0.535</v>
      </c>
      <c r="P109" s="60"/>
      <c r="Q109" s="158">
        <f>(I109+J109+M109)/C109*100</f>
        <v>53.5</v>
      </c>
      <c r="R109" s="207">
        <f t="shared" si="7"/>
        <v>89.16666666666667</v>
      </c>
      <c r="S109" s="156">
        <f t="shared" si="8"/>
        <v>0.06499999999999995</v>
      </c>
      <c r="T109" s="19"/>
      <c r="U109" s="19"/>
      <c r="V109" s="343"/>
      <c r="W109" s="19"/>
      <c r="X109" s="19"/>
      <c r="Y109" s="343"/>
      <c r="Z109" s="302"/>
    </row>
    <row r="110" spans="1:26" s="3" customFormat="1" ht="12.75">
      <c r="A110" s="458"/>
      <c r="B110" s="46" t="s">
        <v>79</v>
      </c>
      <c r="C110" s="46">
        <v>4.08</v>
      </c>
      <c r="D110" s="47"/>
      <c r="E110" s="160"/>
      <c r="F110" s="213" t="s">
        <v>132</v>
      </c>
      <c r="G110" s="46" t="s">
        <v>1</v>
      </c>
      <c r="H110" s="46" t="s">
        <v>1</v>
      </c>
      <c r="I110" s="93">
        <v>0.321</v>
      </c>
      <c r="J110" s="46">
        <v>0</v>
      </c>
      <c r="K110" s="46">
        <v>0</v>
      </c>
      <c r="L110" s="46">
        <v>0.522</v>
      </c>
      <c r="M110" s="46">
        <v>0.268</v>
      </c>
      <c r="N110" s="46">
        <f>SUM(J110,L110)</f>
        <v>0.522</v>
      </c>
      <c r="O110" s="91">
        <f>SUM(I110,K110,M110)</f>
        <v>0.589</v>
      </c>
      <c r="P110" s="47"/>
      <c r="Q110" s="185">
        <f>(I110+J110+M110)/C110*100</f>
        <v>14.436274509803921</v>
      </c>
      <c r="R110" s="214">
        <f>(I110+J110+M110)/F110*100</f>
        <v>15.102564102564104</v>
      </c>
      <c r="S110" s="163">
        <f t="shared" si="8"/>
        <v>3.311</v>
      </c>
      <c r="T110" s="19"/>
      <c r="U110" s="19"/>
      <c r="V110" s="343"/>
      <c r="W110" s="19"/>
      <c r="X110" s="19"/>
      <c r="Y110" s="343"/>
      <c r="Z110" s="302"/>
    </row>
    <row r="111" spans="1:26" s="3" customFormat="1" ht="12.75">
      <c r="A111" s="458"/>
      <c r="B111" s="215" t="s">
        <v>81</v>
      </c>
      <c r="C111" s="215">
        <v>3.7</v>
      </c>
      <c r="D111" s="216"/>
      <c r="E111" s="217"/>
      <c r="F111" s="217">
        <v>2.05</v>
      </c>
      <c r="G111" s="215" t="s">
        <v>1</v>
      </c>
      <c r="H111" s="215" t="s">
        <v>1</v>
      </c>
      <c r="I111" s="218">
        <v>0</v>
      </c>
      <c r="J111" s="219">
        <v>1.618</v>
      </c>
      <c r="K111" s="219">
        <v>0.88</v>
      </c>
      <c r="L111" s="215">
        <v>0.913</v>
      </c>
      <c r="M111" s="215">
        <v>0.098</v>
      </c>
      <c r="N111" s="219">
        <f>SUM(J111,L111)</f>
        <v>2.531</v>
      </c>
      <c r="O111" s="219">
        <f>SUM(I111,K111,M111)</f>
        <v>0.978</v>
      </c>
      <c r="P111" s="216"/>
      <c r="Q111" s="220">
        <f>(I111+J111+M111)/C111*100</f>
        <v>46.37837837837838</v>
      </c>
      <c r="R111" s="221">
        <f>(I111+J111+M111)/F111*100</f>
        <v>83.70731707317076</v>
      </c>
      <c r="S111" s="163">
        <f t="shared" si="8"/>
        <v>0.33399999999999963</v>
      </c>
      <c r="T111" s="19"/>
      <c r="U111" s="19"/>
      <c r="V111" s="343"/>
      <c r="W111" s="19"/>
      <c r="X111" s="19"/>
      <c r="Y111" s="343"/>
      <c r="Z111" s="302"/>
    </row>
    <row r="112" spans="1:26" s="3" customFormat="1" ht="12.75">
      <c r="A112" s="458"/>
      <c r="B112" s="215" t="s">
        <v>80</v>
      </c>
      <c r="C112" s="215">
        <v>9.2</v>
      </c>
      <c r="D112" s="216"/>
      <c r="E112" s="217"/>
      <c r="F112" s="217">
        <v>7.7</v>
      </c>
      <c r="G112" s="215" t="s">
        <v>1</v>
      </c>
      <c r="H112" s="215" t="s">
        <v>1</v>
      </c>
      <c r="I112" s="222">
        <v>0.7</v>
      </c>
      <c r="J112" s="215">
        <v>3.01</v>
      </c>
      <c r="K112" s="215">
        <v>1.699</v>
      </c>
      <c r="L112" s="215">
        <v>1.472</v>
      </c>
      <c r="M112" s="215">
        <v>0.526</v>
      </c>
      <c r="N112" s="215">
        <f t="shared" si="9"/>
        <v>4.481999999999999</v>
      </c>
      <c r="O112" s="219">
        <f t="shared" si="10"/>
        <v>2.925</v>
      </c>
      <c r="P112" s="216"/>
      <c r="Q112" s="220">
        <f t="shared" si="6"/>
        <v>46.04347826086956</v>
      </c>
      <c r="R112" s="221">
        <f t="shared" si="7"/>
        <v>55.01298701298701</v>
      </c>
      <c r="S112" s="223">
        <f t="shared" si="8"/>
        <v>3.4640000000000004</v>
      </c>
      <c r="T112" s="19"/>
      <c r="U112" s="19"/>
      <c r="V112" s="343"/>
      <c r="W112" s="19"/>
      <c r="X112" s="19"/>
      <c r="Y112" s="343"/>
      <c r="Z112" s="302"/>
    </row>
    <row r="113" spans="1:26" s="3" customFormat="1" ht="25.5">
      <c r="A113" s="319" t="s">
        <v>124</v>
      </c>
      <c r="B113" s="38" t="s">
        <v>114</v>
      </c>
      <c r="C113" s="38">
        <v>2.04</v>
      </c>
      <c r="D113" s="224"/>
      <c r="E113" s="225"/>
      <c r="F113" s="226">
        <v>2.03</v>
      </c>
      <c r="G113" s="38" t="s">
        <v>1</v>
      </c>
      <c r="H113" s="38" t="s">
        <v>1</v>
      </c>
      <c r="I113" s="227">
        <v>0.075</v>
      </c>
      <c r="J113" s="199">
        <v>2.328</v>
      </c>
      <c r="K113" s="228">
        <v>1.227</v>
      </c>
      <c r="L113" s="199">
        <v>0</v>
      </c>
      <c r="M113" s="199">
        <v>0</v>
      </c>
      <c r="N113" s="199">
        <f t="shared" si="9"/>
        <v>2.328</v>
      </c>
      <c r="O113" s="229">
        <f t="shared" si="10"/>
        <v>1.302</v>
      </c>
      <c r="P113" s="230"/>
      <c r="Q113" s="231">
        <f>N113/C113*100</f>
        <v>114.11764705882352</v>
      </c>
      <c r="R113" s="232">
        <f>N113/F113*100</f>
        <v>114.67980295566502</v>
      </c>
      <c r="S113" s="233">
        <v>0</v>
      </c>
      <c r="T113" s="118">
        <f>F113-(I113+J113+M113)</f>
        <v>-0.3730000000000002</v>
      </c>
      <c r="U113" s="37">
        <v>0.95</v>
      </c>
      <c r="V113" s="327">
        <f>(T113-U113)</f>
        <v>-1.3230000000000002</v>
      </c>
      <c r="W113" s="111">
        <f>C113-(I113+J113+M113)</f>
        <v>-0.363</v>
      </c>
      <c r="X113" s="37">
        <v>0.95</v>
      </c>
      <c r="Y113" s="327">
        <f>(W113-X113)</f>
        <v>-1.313</v>
      </c>
      <c r="Z113" s="396" t="s">
        <v>137</v>
      </c>
    </row>
    <row r="114" spans="1:26" s="3" customFormat="1" ht="25.5">
      <c r="A114" s="437" t="s">
        <v>50</v>
      </c>
      <c r="B114" s="22" t="s">
        <v>45</v>
      </c>
      <c r="C114" s="22">
        <v>7.8</v>
      </c>
      <c r="D114" s="524"/>
      <c r="E114" s="524"/>
      <c r="F114" s="31">
        <v>4</v>
      </c>
      <c r="G114" s="22" t="s">
        <v>1</v>
      </c>
      <c r="H114" s="22">
        <v>0.014</v>
      </c>
      <c r="I114" s="22">
        <v>0.515</v>
      </c>
      <c r="J114" s="22">
        <v>0</v>
      </c>
      <c r="K114" s="22">
        <v>0</v>
      </c>
      <c r="L114" s="22">
        <v>1.48</v>
      </c>
      <c r="M114" s="22">
        <v>0.197</v>
      </c>
      <c r="N114" s="22">
        <f aca="true" t="shared" si="11" ref="N114:N122">SUM(J114,L114)</f>
        <v>1.48</v>
      </c>
      <c r="O114" s="22">
        <f aca="true" t="shared" si="12" ref="O114:O122">SUM(I114,K114,M114)</f>
        <v>0.712</v>
      </c>
      <c r="P114" s="22"/>
      <c r="Q114" s="130">
        <f>(H114+L114)/C114*100</f>
        <v>19.153846153846153</v>
      </c>
      <c r="R114" s="234">
        <f>(H114+L114)/F114*100</f>
        <v>37.35</v>
      </c>
      <c r="S114" s="235">
        <f t="shared" si="8"/>
        <v>3.2880000000000003</v>
      </c>
      <c r="T114" s="118">
        <v>3.288</v>
      </c>
      <c r="U114" s="37">
        <v>0.304</v>
      </c>
      <c r="V114" s="37">
        <f>(T114-U114)</f>
        <v>2.984</v>
      </c>
      <c r="W114" s="111">
        <f>C114-(I114+J114+M114)</f>
        <v>7.088</v>
      </c>
      <c r="X114" s="37">
        <v>0.304</v>
      </c>
      <c r="Y114" s="37">
        <f>(W114-X114)</f>
        <v>6.784</v>
      </c>
      <c r="Z114" s="394" t="s">
        <v>137</v>
      </c>
    </row>
    <row r="115" spans="1:26" s="3" customFormat="1" ht="12.75">
      <c r="A115" s="512"/>
      <c r="B115" s="26" t="s">
        <v>46</v>
      </c>
      <c r="C115" s="26">
        <v>1.04</v>
      </c>
      <c r="D115" s="525"/>
      <c r="E115" s="525"/>
      <c r="F115" s="42">
        <v>0.1</v>
      </c>
      <c r="G115" s="26" t="s">
        <v>1</v>
      </c>
      <c r="H115" s="26" t="s">
        <v>1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f t="shared" si="11"/>
        <v>0</v>
      </c>
      <c r="O115" s="42">
        <f t="shared" si="12"/>
        <v>0</v>
      </c>
      <c r="P115" s="42"/>
      <c r="Q115" s="154">
        <f t="shared" si="6"/>
        <v>0</v>
      </c>
      <c r="R115" s="208">
        <f t="shared" si="7"/>
        <v>0</v>
      </c>
      <c r="S115" s="156">
        <f t="shared" si="8"/>
        <v>0.1</v>
      </c>
      <c r="T115" s="19"/>
      <c r="U115" s="19"/>
      <c r="V115" s="343"/>
      <c r="W115" s="19"/>
      <c r="X115" s="19"/>
      <c r="Y115" s="343"/>
      <c r="Z115" s="302"/>
    </row>
    <row r="116" spans="1:26" s="3" customFormat="1" ht="12.75">
      <c r="A116" s="512"/>
      <c r="B116" s="26" t="s">
        <v>47</v>
      </c>
      <c r="C116" s="26">
        <v>0.9</v>
      </c>
      <c r="D116" s="525"/>
      <c r="E116" s="525"/>
      <c r="F116" s="42">
        <v>0.51</v>
      </c>
      <c r="G116" s="26" t="s">
        <v>1</v>
      </c>
      <c r="H116" s="26" t="s">
        <v>1</v>
      </c>
      <c r="I116" s="42">
        <v>0.334</v>
      </c>
      <c r="J116" s="42">
        <v>0</v>
      </c>
      <c r="K116" s="42">
        <v>0</v>
      </c>
      <c r="L116" s="42">
        <v>0.4</v>
      </c>
      <c r="M116" s="42">
        <v>0.03</v>
      </c>
      <c r="N116" s="42">
        <f t="shared" si="11"/>
        <v>0.4</v>
      </c>
      <c r="O116" s="42">
        <f t="shared" si="12"/>
        <v>0.364</v>
      </c>
      <c r="P116" s="42"/>
      <c r="Q116" s="154">
        <f>(L116)/C116*100</f>
        <v>44.44444444444445</v>
      </c>
      <c r="R116" s="208">
        <f>(L116)/F116*100</f>
        <v>78.43137254901961</v>
      </c>
      <c r="S116" s="156">
        <f t="shared" si="8"/>
        <v>0.14600000000000002</v>
      </c>
      <c r="T116" s="19"/>
      <c r="U116" s="19"/>
      <c r="V116" s="343"/>
      <c r="W116" s="19"/>
      <c r="X116" s="19"/>
      <c r="Y116" s="343"/>
      <c r="Z116" s="302"/>
    </row>
    <row r="117" spans="1:26" s="3" customFormat="1" ht="12.75">
      <c r="A117" s="512"/>
      <c r="B117" s="26" t="s">
        <v>48</v>
      </c>
      <c r="C117" s="133">
        <v>1.2</v>
      </c>
      <c r="D117" s="525"/>
      <c r="E117" s="525"/>
      <c r="F117" s="42">
        <v>0.3</v>
      </c>
      <c r="G117" s="26" t="s">
        <v>1</v>
      </c>
      <c r="H117" s="26" t="s">
        <v>1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f t="shared" si="11"/>
        <v>0</v>
      </c>
      <c r="O117" s="42">
        <f t="shared" si="12"/>
        <v>0</v>
      </c>
      <c r="P117" s="42"/>
      <c r="Q117" s="154">
        <f t="shared" si="6"/>
        <v>0</v>
      </c>
      <c r="R117" s="208">
        <f t="shared" si="7"/>
        <v>0</v>
      </c>
      <c r="S117" s="156">
        <f t="shared" si="8"/>
        <v>0.3</v>
      </c>
      <c r="T117" s="19"/>
      <c r="U117" s="19"/>
      <c r="V117" s="343"/>
      <c r="W117" s="19"/>
      <c r="X117" s="19"/>
      <c r="Y117" s="343"/>
      <c r="Z117" s="302"/>
    </row>
    <row r="118" spans="1:26" s="3" customFormat="1" ht="12.75">
      <c r="A118" s="512"/>
      <c r="B118" s="25" t="s">
        <v>49</v>
      </c>
      <c r="C118" s="164">
        <v>2.5</v>
      </c>
      <c r="D118" s="526"/>
      <c r="E118" s="526"/>
      <c r="F118" s="43">
        <v>1.7</v>
      </c>
      <c r="G118" s="25" t="s">
        <v>1</v>
      </c>
      <c r="H118" s="25" t="s">
        <v>1</v>
      </c>
      <c r="I118" s="43">
        <v>0</v>
      </c>
      <c r="J118" s="43">
        <v>0</v>
      </c>
      <c r="K118" s="43">
        <v>0</v>
      </c>
      <c r="L118" s="43">
        <v>0.88</v>
      </c>
      <c r="M118" s="43">
        <v>0.127</v>
      </c>
      <c r="N118" s="43">
        <f t="shared" si="11"/>
        <v>0.88</v>
      </c>
      <c r="O118" s="43">
        <f t="shared" si="12"/>
        <v>0.127</v>
      </c>
      <c r="P118" s="43"/>
      <c r="Q118" s="166">
        <f>(I118+J118+L118)/C118*100</f>
        <v>35.199999999999996</v>
      </c>
      <c r="R118" s="236">
        <f>(I118+J118+L118)/F118*100</f>
        <v>51.76470588235295</v>
      </c>
      <c r="S118" s="144">
        <f t="shared" si="8"/>
        <v>1.573</v>
      </c>
      <c r="T118" s="19"/>
      <c r="U118" s="19"/>
      <c r="V118" s="343"/>
      <c r="W118" s="19"/>
      <c r="X118" s="19"/>
      <c r="Y118" s="343"/>
      <c r="Z118" s="302"/>
    </row>
    <row r="119" spans="1:26" s="3" customFormat="1" ht="25.5">
      <c r="A119" s="437" t="s">
        <v>52</v>
      </c>
      <c r="B119" s="32" t="s">
        <v>117</v>
      </c>
      <c r="C119" s="32">
        <v>0.8</v>
      </c>
      <c r="D119" s="237"/>
      <c r="E119" s="237"/>
      <c r="F119" s="32">
        <v>0.4</v>
      </c>
      <c r="G119" s="32" t="s">
        <v>1</v>
      </c>
      <c r="H119" s="32" t="s">
        <v>1</v>
      </c>
      <c r="I119" s="32">
        <v>0.101</v>
      </c>
      <c r="J119" s="32">
        <v>0</v>
      </c>
      <c r="K119" s="32">
        <v>0</v>
      </c>
      <c r="L119" s="32">
        <v>0</v>
      </c>
      <c r="M119" s="32">
        <v>0</v>
      </c>
      <c r="N119" s="32">
        <f t="shared" si="11"/>
        <v>0</v>
      </c>
      <c r="O119" s="32">
        <f t="shared" si="12"/>
        <v>0.101</v>
      </c>
      <c r="P119" s="32"/>
      <c r="Q119" s="101">
        <f t="shared" si="6"/>
        <v>12.625</v>
      </c>
      <c r="R119" s="238">
        <f t="shared" si="7"/>
        <v>25.25</v>
      </c>
      <c r="S119" s="235">
        <f t="shared" si="8"/>
        <v>0.29900000000000004</v>
      </c>
      <c r="T119" s="118">
        <v>0.299</v>
      </c>
      <c r="U119" s="37">
        <v>0.012</v>
      </c>
      <c r="V119" s="37">
        <f aca="true" t="shared" si="13" ref="V119:V126">(T119-U119)</f>
        <v>0.287</v>
      </c>
      <c r="W119" s="111">
        <f aca="true" t="shared" si="14" ref="W119:W126">C119-(I119+J119+M119)</f>
        <v>0.6990000000000001</v>
      </c>
      <c r="X119" s="37">
        <v>0.012</v>
      </c>
      <c r="Y119" s="37">
        <f aca="true" t="shared" si="15" ref="Y119:Y126">(W119-X119)</f>
        <v>0.687</v>
      </c>
      <c r="Z119" s="394" t="s">
        <v>137</v>
      </c>
    </row>
    <row r="120" spans="1:26" s="3" customFormat="1" ht="25.5">
      <c r="A120" s="512"/>
      <c r="B120" s="56" t="s">
        <v>118</v>
      </c>
      <c r="C120" s="56">
        <v>0.37</v>
      </c>
      <c r="D120" s="133"/>
      <c r="E120" s="133"/>
      <c r="F120" s="56">
        <v>0.35</v>
      </c>
      <c r="G120" s="56" t="s">
        <v>1</v>
      </c>
      <c r="H120" s="56" t="s">
        <v>1</v>
      </c>
      <c r="I120" s="56">
        <v>0.065</v>
      </c>
      <c r="J120" s="56">
        <v>0</v>
      </c>
      <c r="K120" s="56">
        <v>0</v>
      </c>
      <c r="L120" s="56">
        <v>0</v>
      </c>
      <c r="M120" s="56">
        <v>0</v>
      </c>
      <c r="N120" s="56">
        <f>SUM(J120,L120)</f>
        <v>0</v>
      </c>
      <c r="O120" s="56">
        <f>SUM(I120,K120,M120)</f>
        <v>0.065</v>
      </c>
      <c r="P120" s="56"/>
      <c r="Q120" s="150">
        <f>(I120+J120+M120)/C120*100</f>
        <v>17.56756756756757</v>
      </c>
      <c r="R120" s="239">
        <f>(I120+J120+M120)/F120*100</f>
        <v>18.571428571428573</v>
      </c>
      <c r="S120" s="137">
        <f t="shared" si="8"/>
        <v>0.285</v>
      </c>
      <c r="T120" s="118">
        <v>0.285</v>
      </c>
      <c r="U120" s="37">
        <v>0.018</v>
      </c>
      <c r="V120" s="37">
        <f t="shared" si="13"/>
        <v>0.26699999999999996</v>
      </c>
      <c r="W120" s="111">
        <f t="shared" si="14"/>
        <v>0.305</v>
      </c>
      <c r="X120" s="37">
        <v>0.018</v>
      </c>
      <c r="Y120" s="37">
        <f t="shared" si="15"/>
        <v>0.287</v>
      </c>
      <c r="Z120" s="394" t="s">
        <v>137</v>
      </c>
    </row>
    <row r="121" spans="1:26" s="3" customFormat="1" ht="25.5">
      <c r="A121" s="439"/>
      <c r="B121" s="63" t="s">
        <v>51</v>
      </c>
      <c r="C121" s="63">
        <v>1</v>
      </c>
      <c r="D121" s="141"/>
      <c r="E121" s="141"/>
      <c r="F121" s="63">
        <v>0.8</v>
      </c>
      <c r="G121" s="63" t="s">
        <v>1</v>
      </c>
      <c r="H121" s="63" t="s">
        <v>1</v>
      </c>
      <c r="I121" s="63">
        <v>0.496</v>
      </c>
      <c r="J121" s="63">
        <v>0</v>
      </c>
      <c r="K121" s="63">
        <v>0</v>
      </c>
      <c r="L121" s="63">
        <v>0</v>
      </c>
      <c r="M121" s="63">
        <v>0</v>
      </c>
      <c r="N121" s="63">
        <f t="shared" si="11"/>
        <v>0</v>
      </c>
      <c r="O121" s="63">
        <f t="shared" si="12"/>
        <v>0.496</v>
      </c>
      <c r="P121" s="63"/>
      <c r="Q121" s="173">
        <f t="shared" si="6"/>
        <v>49.6</v>
      </c>
      <c r="R121" s="240">
        <f t="shared" si="7"/>
        <v>62</v>
      </c>
      <c r="S121" s="241">
        <f t="shared" si="8"/>
        <v>0.30400000000000005</v>
      </c>
      <c r="T121" s="118">
        <v>0.304</v>
      </c>
      <c r="U121" s="37">
        <v>0.068</v>
      </c>
      <c r="V121" s="37">
        <f t="shared" si="13"/>
        <v>0.236</v>
      </c>
      <c r="W121" s="111">
        <f t="shared" si="14"/>
        <v>0.504</v>
      </c>
      <c r="X121" s="37">
        <v>0.068</v>
      </c>
      <c r="Y121" s="37">
        <f t="shared" si="15"/>
        <v>0.436</v>
      </c>
      <c r="Z121" s="394" t="s">
        <v>137</v>
      </c>
    </row>
    <row r="122" spans="1:26" s="3" customFormat="1" ht="26.25" customHeight="1">
      <c r="A122" s="437" t="s">
        <v>53</v>
      </c>
      <c r="B122" s="32" t="s">
        <v>119</v>
      </c>
      <c r="C122" s="32">
        <v>3</v>
      </c>
      <c r="D122" s="237"/>
      <c r="E122" s="237"/>
      <c r="F122" s="32">
        <v>2.8</v>
      </c>
      <c r="G122" s="32" t="s">
        <v>1</v>
      </c>
      <c r="H122" s="32" t="s">
        <v>1</v>
      </c>
      <c r="I122" s="104">
        <v>2.282</v>
      </c>
      <c r="J122" s="32">
        <v>0</v>
      </c>
      <c r="K122" s="32">
        <v>0</v>
      </c>
      <c r="L122" s="32">
        <v>0</v>
      </c>
      <c r="M122" s="32">
        <v>0</v>
      </c>
      <c r="N122" s="32">
        <f t="shared" si="11"/>
        <v>0</v>
      </c>
      <c r="O122" s="104">
        <f t="shared" si="12"/>
        <v>2.282</v>
      </c>
      <c r="P122" s="242"/>
      <c r="Q122" s="243">
        <f t="shared" si="6"/>
        <v>76.06666666666668</v>
      </c>
      <c r="R122" s="244">
        <f t="shared" si="7"/>
        <v>81.5</v>
      </c>
      <c r="S122" s="181">
        <f t="shared" si="8"/>
        <v>0.5179999999999998</v>
      </c>
      <c r="T122" s="118">
        <v>0.518</v>
      </c>
      <c r="U122" s="37">
        <v>0.136</v>
      </c>
      <c r="V122" s="37">
        <f t="shared" si="13"/>
        <v>0.382</v>
      </c>
      <c r="W122" s="111">
        <f t="shared" si="14"/>
        <v>0.718</v>
      </c>
      <c r="X122" s="37">
        <v>0.136</v>
      </c>
      <c r="Y122" s="37">
        <f t="shared" si="15"/>
        <v>0.582</v>
      </c>
      <c r="Z122" s="394" t="s">
        <v>137</v>
      </c>
    </row>
    <row r="123" spans="1:26" s="3" customFormat="1" ht="27.75" customHeight="1">
      <c r="A123" s="451"/>
      <c r="B123" s="33" t="s">
        <v>120</v>
      </c>
      <c r="C123" s="33">
        <v>1.8</v>
      </c>
      <c r="D123" s="164"/>
      <c r="E123" s="164"/>
      <c r="F123" s="33">
        <v>1.6</v>
      </c>
      <c r="G123" s="33" t="s">
        <v>1</v>
      </c>
      <c r="H123" s="33" t="s">
        <v>1</v>
      </c>
      <c r="I123" s="87">
        <v>1.374</v>
      </c>
      <c r="J123" s="33">
        <v>0</v>
      </c>
      <c r="K123" s="33">
        <v>0</v>
      </c>
      <c r="L123" s="33">
        <v>0</v>
      </c>
      <c r="M123" s="33">
        <v>0</v>
      </c>
      <c r="N123" s="33">
        <f>SUM(J123,L123)</f>
        <v>0</v>
      </c>
      <c r="O123" s="87">
        <f>SUM(I123,K123,M123)</f>
        <v>1.374</v>
      </c>
      <c r="P123" s="33"/>
      <c r="Q123" s="245">
        <f>(I123+J123+M123)/C123*100</f>
        <v>76.33333333333334</v>
      </c>
      <c r="R123" s="246">
        <f>(I123+J123+M123)/F123*100</f>
        <v>85.875</v>
      </c>
      <c r="S123" s="144">
        <f t="shared" si="8"/>
        <v>0.22599999999999998</v>
      </c>
      <c r="T123" s="118">
        <v>0.226</v>
      </c>
      <c r="U123" s="37">
        <v>0.108</v>
      </c>
      <c r="V123" s="37">
        <f t="shared" si="13"/>
        <v>0.11800000000000001</v>
      </c>
      <c r="W123" s="111">
        <f t="shared" si="14"/>
        <v>0.42599999999999993</v>
      </c>
      <c r="X123" s="37">
        <v>0.108</v>
      </c>
      <c r="Y123" s="37">
        <f t="shared" si="15"/>
        <v>0.31799999999999995</v>
      </c>
      <c r="Z123" s="394" t="s">
        <v>137</v>
      </c>
    </row>
    <row r="124" spans="1:26" s="3" customFormat="1" ht="26.25" customHeight="1">
      <c r="A124" s="437" t="s">
        <v>55</v>
      </c>
      <c r="B124" s="32" t="s">
        <v>121</v>
      </c>
      <c r="C124" s="32">
        <v>2.75</v>
      </c>
      <c r="D124" s="247"/>
      <c r="E124" s="248"/>
      <c r="F124" s="32">
        <v>2.73</v>
      </c>
      <c r="G124" s="249" t="s">
        <v>1</v>
      </c>
      <c r="H124" s="32">
        <v>0.197</v>
      </c>
      <c r="I124" s="104">
        <v>2.552</v>
      </c>
      <c r="J124" s="32">
        <v>0</v>
      </c>
      <c r="K124" s="32">
        <v>0</v>
      </c>
      <c r="L124" s="32">
        <v>0.875</v>
      </c>
      <c r="M124" s="32">
        <v>0.175</v>
      </c>
      <c r="N124" s="32">
        <f>SUM(J124,L124)</f>
        <v>0.875</v>
      </c>
      <c r="O124" s="250">
        <f>SUM(I124,K124,M124)</f>
        <v>2.727</v>
      </c>
      <c r="P124" s="251"/>
      <c r="Q124" s="252">
        <f>(H124+O124)/C124*100</f>
        <v>106.32727272727271</v>
      </c>
      <c r="R124" s="253">
        <f>(H124+O124)/F124*100</f>
        <v>107.10622710622711</v>
      </c>
      <c r="S124" s="181">
        <f t="shared" si="8"/>
        <v>0.0030000000000001137</v>
      </c>
      <c r="T124" s="118">
        <v>0.003</v>
      </c>
      <c r="U124" s="37">
        <v>0.582</v>
      </c>
      <c r="V124" s="327">
        <f t="shared" si="13"/>
        <v>-0.579</v>
      </c>
      <c r="W124" s="111">
        <f t="shared" si="14"/>
        <v>0.02300000000000013</v>
      </c>
      <c r="X124" s="37">
        <v>0.582</v>
      </c>
      <c r="Y124" s="327">
        <f t="shared" si="15"/>
        <v>-0.5589999999999998</v>
      </c>
      <c r="Z124" s="396" t="s">
        <v>137</v>
      </c>
    </row>
    <row r="125" spans="1:26" s="3" customFormat="1" ht="26.25" customHeight="1">
      <c r="A125" s="451"/>
      <c r="B125" s="33" t="s">
        <v>122</v>
      </c>
      <c r="C125" s="33">
        <v>0.8</v>
      </c>
      <c r="D125" s="43"/>
      <c r="E125" s="254"/>
      <c r="F125" s="33">
        <v>0.8</v>
      </c>
      <c r="G125" s="255" t="s">
        <v>1</v>
      </c>
      <c r="H125" s="33" t="s">
        <v>1</v>
      </c>
      <c r="I125" s="33">
        <v>0.258</v>
      </c>
      <c r="J125" s="33">
        <v>0</v>
      </c>
      <c r="K125" s="33">
        <v>0</v>
      </c>
      <c r="L125" s="33">
        <v>0</v>
      </c>
      <c r="M125" s="33">
        <v>0</v>
      </c>
      <c r="N125" s="33">
        <f>SUM(J125,L125)</f>
        <v>0</v>
      </c>
      <c r="O125" s="256">
        <f>SUM(I125,K125,M125)</f>
        <v>0.258</v>
      </c>
      <c r="P125" s="257"/>
      <c r="Q125" s="173">
        <f>(I125+O125)/C125*100</f>
        <v>64.5</v>
      </c>
      <c r="R125" s="240">
        <f>(I125+O125)/F125*100</f>
        <v>64.5</v>
      </c>
      <c r="S125" s="144">
        <f t="shared" si="8"/>
        <v>0.542</v>
      </c>
      <c r="T125" s="118">
        <v>0.542</v>
      </c>
      <c r="U125" s="37">
        <v>0.111</v>
      </c>
      <c r="V125" s="37">
        <f t="shared" si="13"/>
        <v>0.43100000000000005</v>
      </c>
      <c r="W125" s="111">
        <f t="shared" si="14"/>
        <v>0.542</v>
      </c>
      <c r="X125" s="37">
        <v>0.111</v>
      </c>
      <c r="Y125" s="37">
        <f t="shared" si="15"/>
        <v>0.43100000000000005</v>
      </c>
      <c r="Z125" s="394" t="s">
        <v>137</v>
      </c>
    </row>
    <row r="126" spans="1:26" s="3" customFormat="1" ht="25.5">
      <c r="A126" s="437" t="s">
        <v>60</v>
      </c>
      <c r="B126" s="22" t="s">
        <v>56</v>
      </c>
      <c r="C126" s="22">
        <v>8.9</v>
      </c>
      <c r="D126" s="167"/>
      <c r="E126" s="167"/>
      <c r="F126" s="31">
        <v>5</v>
      </c>
      <c r="G126" s="22" t="s">
        <v>1</v>
      </c>
      <c r="H126" s="22" t="s">
        <v>1</v>
      </c>
      <c r="I126" s="204">
        <v>3.768</v>
      </c>
      <c r="J126" s="22">
        <v>0</v>
      </c>
      <c r="K126" s="22">
        <v>0</v>
      </c>
      <c r="L126" s="22">
        <v>0.2</v>
      </c>
      <c r="M126" s="22">
        <v>0.07</v>
      </c>
      <c r="N126" s="22">
        <f aca="true" t="shared" si="16" ref="N126:N134">SUM(J126,L126)</f>
        <v>0.2</v>
      </c>
      <c r="O126" s="202">
        <f aca="true" t="shared" si="17" ref="O126:O134">SUM(I126,K126,M126)</f>
        <v>3.8379999999999996</v>
      </c>
      <c r="P126" s="22"/>
      <c r="Q126" s="205">
        <f t="shared" si="6"/>
        <v>43.12359550561797</v>
      </c>
      <c r="R126" s="206">
        <f t="shared" si="7"/>
        <v>76.75999999999999</v>
      </c>
      <c r="S126" s="258">
        <f t="shared" si="8"/>
        <v>1.1620000000000004</v>
      </c>
      <c r="T126" s="118">
        <v>1.162</v>
      </c>
      <c r="U126" s="37">
        <v>0.623</v>
      </c>
      <c r="V126" s="37">
        <f t="shared" si="13"/>
        <v>0.5389999999999999</v>
      </c>
      <c r="W126" s="391">
        <f t="shared" si="14"/>
        <v>5.062000000000001</v>
      </c>
      <c r="X126" s="37">
        <v>0.623</v>
      </c>
      <c r="Y126" s="37">
        <f t="shared" si="15"/>
        <v>4.439000000000001</v>
      </c>
      <c r="Z126" s="394" t="s">
        <v>137</v>
      </c>
    </row>
    <row r="127" spans="1:26" s="3" customFormat="1" ht="12.75">
      <c r="A127" s="438"/>
      <c r="B127" s="26" t="s">
        <v>57</v>
      </c>
      <c r="C127" s="133">
        <v>0.94</v>
      </c>
      <c r="D127" s="133"/>
      <c r="E127" s="133"/>
      <c r="F127" s="42">
        <v>0.9</v>
      </c>
      <c r="G127" s="152" t="s">
        <v>1</v>
      </c>
      <c r="H127" s="152" t="s">
        <v>1</v>
      </c>
      <c r="I127" s="89">
        <v>1.286</v>
      </c>
      <c r="J127" s="42">
        <v>0</v>
      </c>
      <c r="K127" s="42">
        <v>0</v>
      </c>
      <c r="L127" s="42">
        <v>0.2</v>
      </c>
      <c r="M127" s="42">
        <v>0.07</v>
      </c>
      <c r="N127" s="42">
        <f t="shared" si="16"/>
        <v>0.2</v>
      </c>
      <c r="O127" s="89">
        <f t="shared" si="17"/>
        <v>1.356</v>
      </c>
      <c r="P127" s="42"/>
      <c r="Q127" s="259">
        <f>O127/C127*100</f>
        <v>144.2553191489362</v>
      </c>
      <c r="R127" s="260">
        <f>O127/F127*100</f>
        <v>150.66666666666669</v>
      </c>
      <c r="S127" s="261">
        <v>0</v>
      </c>
      <c r="T127" s="19"/>
      <c r="U127" s="19"/>
      <c r="V127" s="343"/>
      <c r="W127" s="19"/>
      <c r="X127" s="19"/>
      <c r="Y127" s="343"/>
      <c r="Z127" s="302"/>
    </row>
    <row r="128" spans="1:26" s="3" customFormat="1" ht="12.75">
      <c r="A128" s="438"/>
      <c r="B128" s="26" t="s">
        <v>58</v>
      </c>
      <c r="C128" s="133">
        <v>1.8</v>
      </c>
      <c r="D128" s="133"/>
      <c r="E128" s="133"/>
      <c r="F128" s="157">
        <v>1.5</v>
      </c>
      <c r="G128" s="152" t="s">
        <v>1</v>
      </c>
      <c r="H128" s="152" t="s">
        <v>1</v>
      </c>
      <c r="I128" s="89">
        <v>1.154</v>
      </c>
      <c r="J128" s="42">
        <v>0</v>
      </c>
      <c r="K128" s="42">
        <v>0</v>
      </c>
      <c r="L128" s="42">
        <v>0</v>
      </c>
      <c r="M128" s="42">
        <v>0</v>
      </c>
      <c r="N128" s="42">
        <f t="shared" si="16"/>
        <v>0</v>
      </c>
      <c r="O128" s="89">
        <f t="shared" si="17"/>
        <v>1.154</v>
      </c>
      <c r="P128" s="42"/>
      <c r="Q128" s="158">
        <f t="shared" si="6"/>
        <v>64.11111111111111</v>
      </c>
      <c r="R128" s="207">
        <f t="shared" si="7"/>
        <v>76.93333333333334</v>
      </c>
      <c r="S128" s="156">
        <f t="shared" si="8"/>
        <v>0.3460000000000001</v>
      </c>
      <c r="T128" s="19"/>
      <c r="U128" s="19"/>
      <c r="V128" s="343"/>
      <c r="W128" s="19"/>
      <c r="X128" s="19"/>
      <c r="Y128" s="343"/>
      <c r="Z128" s="302"/>
    </row>
    <row r="129" spans="1:26" s="3" customFormat="1" ht="12.75">
      <c r="A129" s="439"/>
      <c r="B129" s="25" t="s">
        <v>59</v>
      </c>
      <c r="C129" s="164">
        <v>1</v>
      </c>
      <c r="D129" s="164"/>
      <c r="E129" s="164"/>
      <c r="F129" s="43">
        <v>0.8</v>
      </c>
      <c r="G129" s="262" t="s">
        <v>1</v>
      </c>
      <c r="H129" s="262" t="s">
        <v>1</v>
      </c>
      <c r="I129" s="263">
        <v>0.548</v>
      </c>
      <c r="J129" s="43">
        <v>0</v>
      </c>
      <c r="K129" s="43">
        <v>0</v>
      </c>
      <c r="L129" s="43">
        <v>0</v>
      </c>
      <c r="M129" s="43">
        <v>0</v>
      </c>
      <c r="N129" s="43">
        <f t="shared" si="16"/>
        <v>0</v>
      </c>
      <c r="O129" s="263">
        <f t="shared" si="17"/>
        <v>0.548</v>
      </c>
      <c r="P129" s="43"/>
      <c r="Q129" s="143">
        <f t="shared" si="6"/>
        <v>54.800000000000004</v>
      </c>
      <c r="R129" s="264">
        <f t="shared" si="7"/>
        <v>68.5</v>
      </c>
      <c r="S129" s="265">
        <f t="shared" si="8"/>
        <v>0.252</v>
      </c>
      <c r="T129" s="19"/>
      <c r="U129" s="19"/>
      <c r="V129" s="343"/>
      <c r="W129" s="19"/>
      <c r="X129" s="19"/>
      <c r="Y129" s="343"/>
      <c r="Z129" s="302"/>
    </row>
    <row r="130" spans="1:26" s="3" customFormat="1" ht="36.75" customHeight="1">
      <c r="A130" s="35" t="s">
        <v>61</v>
      </c>
      <c r="B130" s="36" t="s">
        <v>63</v>
      </c>
      <c r="C130" s="36">
        <v>40</v>
      </c>
      <c r="D130" s="37"/>
      <c r="E130" s="37"/>
      <c r="F130" s="36">
        <v>28</v>
      </c>
      <c r="G130" s="36">
        <v>14.4</v>
      </c>
      <c r="H130" s="38" t="s">
        <v>1</v>
      </c>
      <c r="I130" s="36">
        <v>1.934</v>
      </c>
      <c r="J130" s="36">
        <v>0</v>
      </c>
      <c r="K130" s="36">
        <v>0</v>
      </c>
      <c r="L130" s="36">
        <v>0</v>
      </c>
      <c r="M130" s="36">
        <v>0</v>
      </c>
      <c r="N130" s="36">
        <f t="shared" si="16"/>
        <v>0</v>
      </c>
      <c r="O130" s="36">
        <f t="shared" si="17"/>
        <v>1.934</v>
      </c>
      <c r="P130" s="36"/>
      <c r="Q130" s="45">
        <f>(G130+I130+J130+M130)/C130*100</f>
        <v>40.835</v>
      </c>
      <c r="R130" s="48">
        <f>(G130+I130+J130+M130)/F130*100</f>
        <v>58.33571428571428</v>
      </c>
      <c r="S130" s="76">
        <f t="shared" si="8"/>
        <v>26.066</v>
      </c>
      <c r="T130" s="19"/>
      <c r="U130" s="19"/>
      <c r="V130" s="343"/>
      <c r="W130" s="19"/>
      <c r="X130" s="19"/>
      <c r="Y130" s="343"/>
      <c r="Z130" s="302"/>
    </row>
    <row r="131" spans="1:26" s="3" customFormat="1" ht="52.5" customHeight="1">
      <c r="A131" s="429" t="s">
        <v>64</v>
      </c>
      <c r="B131" s="34" t="s">
        <v>2</v>
      </c>
      <c r="C131" s="34">
        <v>80</v>
      </c>
      <c r="D131" s="266"/>
      <c r="E131" s="266"/>
      <c r="F131" s="34">
        <v>60</v>
      </c>
      <c r="G131" s="34">
        <v>1.6</v>
      </c>
      <c r="H131" s="39">
        <v>2.75</v>
      </c>
      <c r="I131" s="100">
        <v>5.676</v>
      </c>
      <c r="J131" s="34">
        <v>0</v>
      </c>
      <c r="K131" s="34">
        <v>0</v>
      </c>
      <c r="L131" s="34">
        <v>0.306</v>
      </c>
      <c r="M131" s="34">
        <v>0.03</v>
      </c>
      <c r="N131" s="44">
        <f t="shared" si="16"/>
        <v>0.306</v>
      </c>
      <c r="O131" s="97">
        <f t="shared" si="17"/>
        <v>5.706</v>
      </c>
      <c r="P131" s="49"/>
      <c r="Q131" s="99">
        <f>(G131+I131+J131+M131)/C131*100</f>
        <v>9.1325</v>
      </c>
      <c r="R131" s="81">
        <f>(G131+I131+J131+M131)/F131*100</f>
        <v>12.176666666666666</v>
      </c>
      <c r="S131" s="78">
        <f t="shared" si="8"/>
        <v>54.294</v>
      </c>
      <c r="T131" s="118">
        <v>54.294</v>
      </c>
      <c r="U131" s="37">
        <v>2.553</v>
      </c>
      <c r="V131" s="37">
        <f>(T131-U131)</f>
        <v>51.741</v>
      </c>
      <c r="W131" s="119">
        <f>C131-(I131+J131+M131)</f>
        <v>74.294</v>
      </c>
      <c r="X131" s="37">
        <v>2.553</v>
      </c>
      <c r="Y131" s="119">
        <f>(W131-X131)</f>
        <v>71.741</v>
      </c>
      <c r="Z131" s="394" t="s">
        <v>137</v>
      </c>
    </row>
    <row r="132" spans="1:26" s="3" customFormat="1" ht="13.5" customHeight="1">
      <c r="A132" s="430"/>
      <c r="B132" s="46" t="s">
        <v>126</v>
      </c>
      <c r="C132" s="133">
        <v>2.5</v>
      </c>
      <c r="D132" s="133"/>
      <c r="E132" s="133"/>
      <c r="F132" s="157">
        <v>2</v>
      </c>
      <c r="G132" s="26" t="s">
        <v>1</v>
      </c>
      <c r="H132" s="26" t="s">
        <v>1</v>
      </c>
      <c r="I132" s="42">
        <v>0.014</v>
      </c>
      <c r="J132" s="42">
        <v>0</v>
      </c>
      <c r="K132" s="42">
        <v>0</v>
      </c>
      <c r="L132" s="42">
        <v>0</v>
      </c>
      <c r="M132" s="42">
        <v>0</v>
      </c>
      <c r="N132" s="42">
        <f>SUM(J132,L132)</f>
        <v>0</v>
      </c>
      <c r="O132" s="42">
        <f>SUM(I132,K132,M132)</f>
        <v>0.014</v>
      </c>
      <c r="P132" s="42"/>
      <c r="Q132" s="154">
        <f>(I132+J132+M132)/C132*100</f>
        <v>0.5599999999999999</v>
      </c>
      <c r="R132" s="155">
        <f>(I132+J132+M132)/F132*100</f>
        <v>0.7000000000000001</v>
      </c>
      <c r="S132" s="156">
        <f t="shared" si="8"/>
        <v>1.986</v>
      </c>
      <c r="T132" s="19"/>
      <c r="U132" s="19"/>
      <c r="V132" s="343"/>
      <c r="W132" s="19"/>
      <c r="X132" s="19"/>
      <c r="Y132" s="343"/>
      <c r="Z132" s="302"/>
    </row>
    <row r="133" spans="1:26" s="3" customFormat="1" ht="15" customHeight="1">
      <c r="A133" s="430"/>
      <c r="B133" s="310" t="s">
        <v>127</v>
      </c>
      <c r="C133" s="133">
        <v>1.5</v>
      </c>
      <c r="D133" s="133"/>
      <c r="E133" s="133"/>
      <c r="F133" s="157">
        <v>1</v>
      </c>
      <c r="G133" s="26" t="s">
        <v>1</v>
      </c>
      <c r="H133" s="26" t="s">
        <v>1</v>
      </c>
      <c r="I133" s="89">
        <v>0.228</v>
      </c>
      <c r="J133" s="42">
        <v>0</v>
      </c>
      <c r="K133" s="42">
        <v>0</v>
      </c>
      <c r="L133" s="42">
        <v>0</v>
      </c>
      <c r="M133" s="42">
        <v>0</v>
      </c>
      <c r="N133" s="42">
        <f>SUM(J133,L133)</f>
        <v>0</v>
      </c>
      <c r="O133" s="89">
        <f>SUM(I133,K133,M133)</f>
        <v>0.228</v>
      </c>
      <c r="P133" s="42"/>
      <c r="Q133" s="158">
        <f>(I133+J133+M133)/C133*100</f>
        <v>15.2</v>
      </c>
      <c r="R133" s="159">
        <f>(I133+J133+M133)/F133*100</f>
        <v>22.8</v>
      </c>
      <c r="S133" s="156">
        <f t="shared" si="8"/>
        <v>0.772</v>
      </c>
      <c r="T133" s="19"/>
      <c r="U133" s="19"/>
      <c r="V133" s="343"/>
      <c r="W133" s="19"/>
      <c r="X133" s="19"/>
      <c r="Y133" s="343"/>
      <c r="Z133" s="302"/>
    </row>
    <row r="134" spans="1:26" s="4" customFormat="1" ht="15" customHeight="1" thickBot="1">
      <c r="A134" s="431"/>
      <c r="B134" s="320" t="s">
        <v>54</v>
      </c>
      <c r="C134" s="267">
        <v>1.2</v>
      </c>
      <c r="D134" s="267"/>
      <c r="E134" s="267"/>
      <c r="F134" s="268">
        <v>1</v>
      </c>
      <c r="G134" s="269" t="s">
        <v>1</v>
      </c>
      <c r="H134" s="269" t="s">
        <v>1</v>
      </c>
      <c r="I134" s="270">
        <v>0.922</v>
      </c>
      <c r="J134" s="270">
        <v>0</v>
      </c>
      <c r="K134" s="270">
        <v>0</v>
      </c>
      <c r="L134" s="270">
        <v>0</v>
      </c>
      <c r="M134" s="270">
        <v>0</v>
      </c>
      <c r="N134" s="270">
        <f t="shared" si="16"/>
        <v>0</v>
      </c>
      <c r="O134" s="270">
        <f t="shared" si="17"/>
        <v>0.922</v>
      </c>
      <c r="P134" s="270"/>
      <c r="Q134" s="271">
        <f>(I134+J134+M134)/C134*100</f>
        <v>76.83333333333334</v>
      </c>
      <c r="R134" s="272">
        <f>(I134+J134+M134)/F134*100</f>
        <v>92.2</v>
      </c>
      <c r="S134" s="265">
        <f t="shared" si="8"/>
        <v>0.07799999999999996</v>
      </c>
      <c r="T134" s="19"/>
      <c r="U134" s="19"/>
      <c r="V134" s="343"/>
      <c r="W134" s="19"/>
      <c r="X134" s="19"/>
      <c r="Y134" s="343"/>
      <c r="Z134" s="302"/>
    </row>
    <row r="135" spans="1:26" s="3" customFormat="1" ht="57" customHeight="1" thickBot="1">
      <c r="A135" s="40" t="s">
        <v>88</v>
      </c>
      <c r="B135" s="41" t="s">
        <v>1</v>
      </c>
      <c r="C135" s="41">
        <v>80</v>
      </c>
      <c r="D135" s="273"/>
      <c r="E135" s="273"/>
      <c r="F135" s="41">
        <v>60</v>
      </c>
      <c r="G135" s="41">
        <f>SUM(G130:G131)</f>
        <v>16</v>
      </c>
      <c r="H135" s="41">
        <f>SUM(H114:H131)</f>
        <v>2.961</v>
      </c>
      <c r="I135" s="82">
        <f>SUM(I96,I97,I114,I119,I121,I122,I124,I126,I130,I131,I132,I134)</f>
        <v>22.349</v>
      </c>
      <c r="J135" s="105">
        <f>SUM(J96,J97,J114,J119,J121,J122,J124,J126,J130,J131+J134)</f>
        <v>6.817</v>
      </c>
      <c r="K135" s="105">
        <f>SUM(K96,K97,K114,K119,K121,K122,K124,K126,K130,K131+K134)</f>
        <v>3.7640000000000002</v>
      </c>
      <c r="L135" s="50">
        <f>SUM(L96,L97,L114,L119,L121,L122,L124,L126,L130,L131+L134)</f>
        <v>7.7669999999999995</v>
      </c>
      <c r="M135" s="50">
        <f>SUM(M96,M97,M114,M119,M121,M122,M124,M126,M130,M131+M134)</f>
        <v>1.5920000000000003</v>
      </c>
      <c r="N135" s="83">
        <f>SUM(J135,L135)</f>
        <v>14.584</v>
      </c>
      <c r="O135" s="83">
        <f>SUM(I135,K135,M135)</f>
        <v>27.705</v>
      </c>
      <c r="P135" s="51"/>
      <c r="Q135" s="84">
        <f>(G135+H135+I135+J135+M135)/C135*100</f>
        <v>62.14875</v>
      </c>
      <c r="R135" s="85">
        <f>(G135+H135+I135+J135+M135)/F135*100</f>
        <v>82.865</v>
      </c>
      <c r="S135" s="77">
        <f t="shared" si="8"/>
        <v>29.242</v>
      </c>
      <c r="T135" s="12"/>
      <c r="U135" s="12"/>
      <c r="V135" s="393"/>
      <c r="W135" s="12"/>
      <c r="X135" s="12"/>
      <c r="Y135" s="393"/>
      <c r="Z135" s="344"/>
    </row>
    <row r="136" spans="1:18" ht="12.75">
      <c r="A136" s="115"/>
      <c r="B136" s="115"/>
      <c r="C136" s="19"/>
      <c r="D136" s="115"/>
      <c r="E136" s="115"/>
      <c r="F136" s="19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1:18" ht="12.75">
      <c r="A137" s="115"/>
      <c r="B137" s="115"/>
      <c r="C137" s="19"/>
      <c r="D137" s="115"/>
      <c r="E137" s="115"/>
      <c r="F137" s="19"/>
      <c r="G137" s="115"/>
      <c r="H137" s="115"/>
      <c r="I137" s="115"/>
      <c r="J137" s="115"/>
      <c r="K137" s="115"/>
      <c r="L137" s="115"/>
      <c r="M137" s="115"/>
      <c r="N137" s="115"/>
      <c r="O137" s="115"/>
      <c r="P137" s="321"/>
      <c r="Q137" s="115"/>
      <c r="R137" s="115"/>
    </row>
    <row r="138" spans="1:18" ht="15">
      <c r="A138" s="115"/>
      <c r="B138" s="115"/>
      <c r="C138" s="19"/>
      <c r="D138" s="115"/>
      <c r="E138" s="115"/>
      <c r="F138" s="19"/>
      <c r="G138" s="115"/>
      <c r="H138" s="115"/>
      <c r="I138" s="115"/>
      <c r="J138" s="115"/>
      <c r="K138" s="115"/>
      <c r="L138" s="115"/>
      <c r="M138" s="115"/>
      <c r="N138" s="115"/>
      <c r="O138" s="115"/>
      <c r="P138" s="322"/>
      <c r="Q138" s="115"/>
      <c r="R138" s="115"/>
    </row>
    <row r="139" spans="1:18" ht="12.75">
      <c r="A139" s="115"/>
      <c r="B139" s="115"/>
      <c r="C139" s="19"/>
      <c r="D139" s="115"/>
      <c r="E139" s="115"/>
      <c r="F139" s="19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23"/>
      <c r="R139" s="123"/>
    </row>
    <row r="140" spans="1:18" ht="12.75">
      <c r="A140" s="115"/>
      <c r="B140" s="115"/>
      <c r="C140" s="19"/>
      <c r="D140" s="115"/>
      <c r="E140" s="115"/>
      <c r="F140" s="19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23"/>
      <c r="R140" s="123"/>
    </row>
    <row r="141" spans="1:18" ht="12.75">
      <c r="A141" s="115"/>
      <c r="B141" s="115"/>
      <c r="C141" s="19"/>
      <c r="D141" s="115"/>
      <c r="E141" s="115"/>
      <c r="F141" s="19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23"/>
      <c r="R141" s="123"/>
    </row>
    <row r="142" spans="1:18" ht="12.75">
      <c r="A142" s="115"/>
      <c r="B142" s="115"/>
      <c r="C142" s="19"/>
      <c r="D142" s="115"/>
      <c r="E142" s="115"/>
      <c r="F142" s="19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23"/>
      <c r="R142" s="123"/>
    </row>
    <row r="143" spans="1:14" ht="15.75">
      <c r="A143" s="323"/>
      <c r="B143" s="323"/>
      <c r="C143" s="19"/>
      <c r="D143" s="115"/>
      <c r="E143" s="115"/>
      <c r="F143" s="19"/>
      <c r="G143" s="115"/>
      <c r="H143" s="115"/>
      <c r="I143" s="115"/>
      <c r="J143" s="115"/>
      <c r="K143" s="115"/>
      <c r="L143" s="115"/>
      <c r="M143" s="115"/>
      <c r="N143" s="115"/>
    </row>
    <row r="144" spans="1:18" ht="18.75" customHeight="1" thickBot="1">
      <c r="A144" s="115"/>
      <c r="B144" s="115"/>
      <c r="C144" s="19"/>
      <c r="D144" s="115"/>
      <c r="E144" s="115"/>
      <c r="F144" s="19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</row>
    <row r="145" spans="1:26" ht="24" customHeight="1">
      <c r="A145" s="511" t="s">
        <v>71</v>
      </c>
      <c r="B145" s="514" t="s">
        <v>72</v>
      </c>
      <c r="C145" s="447" t="s">
        <v>144</v>
      </c>
      <c r="D145" s="519"/>
      <c r="E145" s="520"/>
      <c r="F145" s="447" t="s">
        <v>73</v>
      </c>
      <c r="G145" s="455" t="s">
        <v>78</v>
      </c>
      <c r="H145" s="456"/>
      <c r="I145" s="456"/>
      <c r="J145" s="456"/>
      <c r="K145" s="456"/>
      <c r="L145" s="456"/>
      <c r="M145" s="456"/>
      <c r="N145" s="456"/>
      <c r="O145" s="457"/>
      <c r="P145" s="447"/>
      <c r="Q145" s="449" t="s">
        <v>30</v>
      </c>
      <c r="R145" s="450"/>
      <c r="S145" s="378" t="s">
        <v>128</v>
      </c>
      <c r="T145" s="562" t="s">
        <v>135</v>
      </c>
      <c r="U145" s="563" t="s">
        <v>136</v>
      </c>
      <c r="V145" s="563" t="s">
        <v>142</v>
      </c>
      <c r="W145" s="574" t="s">
        <v>145</v>
      </c>
      <c r="X145" s="563" t="s">
        <v>136</v>
      </c>
      <c r="Y145" s="563" t="s">
        <v>143</v>
      </c>
      <c r="Z145" s="574" t="s">
        <v>134</v>
      </c>
    </row>
    <row r="146" spans="1:26" s="3" customFormat="1" ht="28.5" customHeight="1">
      <c r="A146" s="512"/>
      <c r="B146" s="515"/>
      <c r="C146" s="448"/>
      <c r="D146" s="5"/>
      <c r="E146" s="6"/>
      <c r="F146" s="448"/>
      <c r="G146" s="440" t="s">
        <v>90</v>
      </c>
      <c r="H146" s="440" t="s">
        <v>91</v>
      </c>
      <c r="I146" s="440" t="s">
        <v>4</v>
      </c>
      <c r="J146" s="435" t="s">
        <v>5</v>
      </c>
      <c r="K146" s="459"/>
      <c r="L146" s="435" t="s">
        <v>6</v>
      </c>
      <c r="M146" s="459"/>
      <c r="N146" s="7" t="s">
        <v>83</v>
      </c>
      <c r="O146" s="7" t="s">
        <v>84</v>
      </c>
      <c r="P146" s="448"/>
      <c r="Q146" s="435" t="s">
        <v>112</v>
      </c>
      <c r="R146" s="436"/>
      <c r="S146" s="379" t="s">
        <v>129</v>
      </c>
      <c r="T146" s="458"/>
      <c r="U146" s="560"/>
      <c r="V146" s="560"/>
      <c r="W146" s="565"/>
      <c r="X146" s="560"/>
      <c r="Y146" s="560"/>
      <c r="Z146" s="565"/>
    </row>
    <row r="147" spans="1:26" s="3" customFormat="1" ht="29.25" customHeight="1" thickBot="1">
      <c r="A147" s="513"/>
      <c r="B147" s="516"/>
      <c r="C147" s="441"/>
      <c r="D147" s="7"/>
      <c r="E147" s="8"/>
      <c r="F147" s="535"/>
      <c r="G147" s="441"/>
      <c r="H147" s="441"/>
      <c r="I147" s="441"/>
      <c r="J147" s="7" t="s">
        <v>74</v>
      </c>
      <c r="K147" s="7" t="s">
        <v>75</v>
      </c>
      <c r="L147" s="7" t="s">
        <v>74</v>
      </c>
      <c r="M147" s="7" t="s">
        <v>75</v>
      </c>
      <c r="N147" s="7" t="s">
        <v>77</v>
      </c>
      <c r="O147" s="7" t="s">
        <v>76</v>
      </c>
      <c r="P147" s="441"/>
      <c r="Q147" s="7" t="s">
        <v>67</v>
      </c>
      <c r="R147" s="9" t="s">
        <v>68</v>
      </c>
      <c r="S147" s="380" t="s">
        <v>130</v>
      </c>
      <c r="T147" s="458"/>
      <c r="U147" s="560"/>
      <c r="V147" s="560"/>
      <c r="W147" s="565"/>
      <c r="X147" s="560"/>
      <c r="Y147" s="560"/>
      <c r="Z147" s="565"/>
    </row>
    <row r="148" spans="1:26" s="3" customFormat="1" ht="15.75">
      <c r="A148" s="442" t="s">
        <v>93</v>
      </c>
      <c r="B148" s="443"/>
      <c r="C148" s="443"/>
      <c r="D148" s="443"/>
      <c r="E148" s="443"/>
      <c r="F148" s="443"/>
      <c r="G148" s="443"/>
      <c r="H148" s="443"/>
      <c r="I148" s="443"/>
      <c r="J148" s="443"/>
      <c r="K148" s="443"/>
      <c r="L148" s="443"/>
      <c r="M148" s="443"/>
      <c r="N148" s="443"/>
      <c r="O148" s="443"/>
      <c r="P148" s="443"/>
      <c r="Q148" s="443"/>
      <c r="R148" s="444"/>
      <c r="S148" s="381"/>
      <c r="T148" s="374"/>
      <c r="U148" s="290"/>
      <c r="V148" s="390"/>
      <c r="W148" s="290"/>
      <c r="X148" s="290"/>
      <c r="Y148" s="390"/>
      <c r="Z148" s="345"/>
    </row>
    <row r="149" spans="1:26" s="3" customFormat="1" ht="12.75">
      <c r="A149" s="437" t="s">
        <v>1</v>
      </c>
      <c r="B149" s="32" t="s">
        <v>113</v>
      </c>
      <c r="C149" s="95">
        <v>1</v>
      </c>
      <c r="D149" s="32"/>
      <c r="E149" s="32"/>
      <c r="F149" s="32">
        <v>0.5</v>
      </c>
      <c r="G149" s="32" t="s">
        <v>1</v>
      </c>
      <c r="H149" s="32" t="s">
        <v>1</v>
      </c>
      <c r="I149" s="32">
        <v>0</v>
      </c>
      <c r="J149" s="32">
        <v>0</v>
      </c>
      <c r="K149" s="32">
        <v>0</v>
      </c>
      <c r="L149" s="32">
        <v>0.666</v>
      </c>
      <c r="M149" s="70">
        <v>0.107</v>
      </c>
      <c r="N149" s="32">
        <f aca="true" t="shared" si="18" ref="N149:N154">SUM(J149,L149)</f>
        <v>0.666</v>
      </c>
      <c r="O149" s="71">
        <f aca="true" t="shared" si="19" ref="O149:O154">SUM(,I149,K149,M149)</f>
        <v>0.107</v>
      </c>
      <c r="P149" s="274"/>
      <c r="Q149" s="101">
        <f>(I149+J149+L149)/C149*100</f>
        <v>66.60000000000001</v>
      </c>
      <c r="R149" s="275">
        <f>(I149+J149+L149)/F149*100</f>
        <v>133.20000000000002</v>
      </c>
      <c r="S149" s="382">
        <v>0</v>
      </c>
      <c r="T149" s="376"/>
      <c r="U149" s="115"/>
      <c r="V149" s="341"/>
      <c r="W149" s="115"/>
      <c r="X149" s="115"/>
      <c r="Y149" s="341"/>
      <c r="Z149" s="125"/>
    </row>
    <row r="150" spans="1:26" s="3" customFormat="1" ht="12.75">
      <c r="A150" s="438"/>
      <c r="B150" s="56" t="s">
        <v>94</v>
      </c>
      <c r="C150" s="276">
        <v>1</v>
      </c>
      <c r="D150" s="56"/>
      <c r="E150" s="56"/>
      <c r="F150" s="56">
        <v>0.45</v>
      </c>
      <c r="G150" s="56" t="s">
        <v>1</v>
      </c>
      <c r="H150" s="56" t="s">
        <v>1</v>
      </c>
      <c r="I150" s="56">
        <v>0.072</v>
      </c>
      <c r="J150" s="56">
        <v>0</v>
      </c>
      <c r="K150" s="56">
        <v>0</v>
      </c>
      <c r="L150" s="56">
        <v>0</v>
      </c>
      <c r="M150" s="72">
        <v>0</v>
      </c>
      <c r="N150" s="56">
        <f t="shared" si="18"/>
        <v>0</v>
      </c>
      <c r="O150" s="58">
        <f t="shared" si="19"/>
        <v>0.072</v>
      </c>
      <c r="P150" s="134"/>
      <c r="Q150" s="150">
        <f>(I150+J150+M150)/C150*100</f>
        <v>7.199999999999999</v>
      </c>
      <c r="R150" s="151">
        <f>(I150+J150+M150)/F150*100</f>
        <v>15.999999999999998</v>
      </c>
      <c r="S150" s="383">
        <f aca="true" t="shared" si="20" ref="S150:S156">F150-(I150+J150+M150)</f>
        <v>0.378</v>
      </c>
      <c r="T150" s="376"/>
      <c r="U150" s="115"/>
      <c r="V150" s="341"/>
      <c r="W150" s="115"/>
      <c r="X150" s="115"/>
      <c r="Y150" s="341"/>
      <c r="Z150" s="125"/>
    </row>
    <row r="151" spans="1:26" s="3" customFormat="1" ht="12.75">
      <c r="A151" s="438"/>
      <c r="B151" s="56" t="s">
        <v>95</v>
      </c>
      <c r="C151" s="56">
        <v>0.8</v>
      </c>
      <c r="D151" s="56"/>
      <c r="E151" s="56"/>
      <c r="F151" s="56">
        <v>0.43</v>
      </c>
      <c r="G151" s="56" t="s">
        <v>1</v>
      </c>
      <c r="H151" s="56" t="s">
        <v>1</v>
      </c>
      <c r="I151" s="79">
        <v>0.318</v>
      </c>
      <c r="J151" s="56">
        <v>0</v>
      </c>
      <c r="K151" s="56">
        <v>0</v>
      </c>
      <c r="L151" s="56">
        <v>0</v>
      </c>
      <c r="M151" s="57">
        <v>0</v>
      </c>
      <c r="N151" s="56">
        <f t="shared" si="18"/>
        <v>0</v>
      </c>
      <c r="O151" s="80">
        <f t="shared" si="19"/>
        <v>0.318</v>
      </c>
      <c r="P151" s="58"/>
      <c r="Q151" s="135">
        <f>(I151+J151+M151)/C151*100</f>
        <v>39.75</v>
      </c>
      <c r="R151" s="136">
        <f>(I151+J151+M151)/F151*100</f>
        <v>73.95348837209302</v>
      </c>
      <c r="S151" s="384">
        <f t="shared" si="20"/>
        <v>0.11199999999999999</v>
      </c>
      <c r="T151" s="376"/>
      <c r="U151" s="115"/>
      <c r="V151" s="341"/>
      <c r="W151" s="115"/>
      <c r="X151" s="115"/>
      <c r="Y151" s="341"/>
      <c r="Z151" s="125"/>
    </row>
    <row r="152" spans="1:26" s="3" customFormat="1" ht="12.75">
      <c r="A152" s="438"/>
      <c r="B152" s="56" t="s">
        <v>96</v>
      </c>
      <c r="C152" s="276">
        <v>1</v>
      </c>
      <c r="D152" s="56"/>
      <c r="E152" s="56"/>
      <c r="F152" s="56">
        <v>0.95</v>
      </c>
      <c r="G152" s="56" t="s">
        <v>1</v>
      </c>
      <c r="H152" s="56" t="s">
        <v>1</v>
      </c>
      <c r="I152" s="56">
        <v>0.964</v>
      </c>
      <c r="J152" s="56">
        <v>0</v>
      </c>
      <c r="K152" s="56">
        <v>0</v>
      </c>
      <c r="L152" s="56">
        <v>0</v>
      </c>
      <c r="M152" s="57">
        <v>0</v>
      </c>
      <c r="N152" s="56">
        <f t="shared" si="18"/>
        <v>0</v>
      </c>
      <c r="O152" s="58">
        <f t="shared" si="19"/>
        <v>0.964</v>
      </c>
      <c r="P152" s="134"/>
      <c r="Q152" s="150">
        <f>(I152+J152+M152)/C152*100</f>
        <v>96.39999999999999</v>
      </c>
      <c r="R152" s="277">
        <f>(I152+J152+M152)/F152*100</f>
        <v>101.47368421052632</v>
      </c>
      <c r="S152" s="385">
        <v>0</v>
      </c>
      <c r="T152" s="376"/>
      <c r="U152" s="115"/>
      <c r="V152" s="341"/>
      <c r="W152" s="115"/>
      <c r="X152" s="115"/>
      <c r="Y152" s="341"/>
      <c r="Z152" s="125"/>
    </row>
    <row r="153" spans="1:26" s="3" customFormat="1" ht="12.75">
      <c r="A153" s="438"/>
      <c r="B153" s="56" t="s">
        <v>97</v>
      </c>
      <c r="C153" s="276">
        <v>1</v>
      </c>
      <c r="D153" s="56"/>
      <c r="E153" s="56"/>
      <c r="F153" s="56">
        <v>0.3</v>
      </c>
      <c r="G153" s="56" t="s">
        <v>1</v>
      </c>
      <c r="H153" s="56" t="s">
        <v>1</v>
      </c>
      <c r="I153" s="79">
        <v>0.104</v>
      </c>
      <c r="J153" s="56">
        <v>0</v>
      </c>
      <c r="K153" s="56">
        <v>0</v>
      </c>
      <c r="L153" s="56">
        <v>0</v>
      </c>
      <c r="M153" s="57">
        <v>0</v>
      </c>
      <c r="N153" s="56">
        <f t="shared" si="18"/>
        <v>0</v>
      </c>
      <c r="O153" s="80">
        <f t="shared" si="19"/>
        <v>0.104</v>
      </c>
      <c r="P153" s="134"/>
      <c r="Q153" s="135">
        <f>(I153+J153+M153)/C153*100</f>
        <v>10.4</v>
      </c>
      <c r="R153" s="136">
        <f>(I153+J153+M153)/F153*100</f>
        <v>34.66666666666667</v>
      </c>
      <c r="S153" s="386">
        <v>0</v>
      </c>
      <c r="T153" s="376"/>
      <c r="U153" s="115"/>
      <c r="V153" s="341"/>
      <c r="W153" s="115"/>
      <c r="X153" s="115"/>
      <c r="Y153" s="341"/>
      <c r="Z153" s="125"/>
    </row>
    <row r="154" spans="1:26" s="3" customFormat="1" ht="12.75">
      <c r="A154" s="429" t="s">
        <v>98</v>
      </c>
      <c r="B154" s="470" t="s">
        <v>99</v>
      </c>
      <c r="C154" s="470">
        <v>4.73</v>
      </c>
      <c r="D154" s="278"/>
      <c r="E154" s="278"/>
      <c r="F154" s="470">
        <v>3.3</v>
      </c>
      <c r="G154" s="489" t="s">
        <v>1</v>
      </c>
      <c r="H154" s="489" t="s">
        <v>1</v>
      </c>
      <c r="I154" s="471">
        <v>1.199</v>
      </c>
      <c r="J154" s="470">
        <v>0</v>
      </c>
      <c r="K154" s="470">
        <v>0</v>
      </c>
      <c r="L154" s="470">
        <v>1.271</v>
      </c>
      <c r="M154" s="470">
        <v>0.462</v>
      </c>
      <c r="N154" s="470">
        <f t="shared" si="18"/>
        <v>1.271</v>
      </c>
      <c r="O154" s="471">
        <f t="shared" si="19"/>
        <v>1.661</v>
      </c>
      <c r="P154" s="274"/>
      <c r="Q154" s="472">
        <f>(I154+J154+M154)/C154*100</f>
        <v>35.116279069767444</v>
      </c>
      <c r="R154" s="495">
        <f>(I154+J154+M154)/F154*100</f>
        <v>50.33333333333334</v>
      </c>
      <c r="S154" s="551">
        <f t="shared" si="20"/>
        <v>1.6389999999999998</v>
      </c>
      <c r="T154" s="376"/>
      <c r="U154" s="115"/>
      <c r="V154" s="341"/>
      <c r="W154" s="115"/>
      <c r="X154" s="115"/>
      <c r="Y154" s="341"/>
      <c r="Z154" s="125"/>
    </row>
    <row r="155" spans="1:26" ht="12.75">
      <c r="A155" s="469"/>
      <c r="B155" s="499"/>
      <c r="C155" s="499"/>
      <c r="D155" s="279"/>
      <c r="E155" s="279"/>
      <c r="F155" s="499"/>
      <c r="G155" s="490"/>
      <c r="H155" s="490"/>
      <c r="I155" s="500"/>
      <c r="J155" s="499"/>
      <c r="K155" s="499"/>
      <c r="L155" s="499"/>
      <c r="M155" s="499"/>
      <c r="N155" s="499"/>
      <c r="O155" s="500"/>
      <c r="P155" s="280"/>
      <c r="Q155" s="501"/>
      <c r="R155" s="502"/>
      <c r="S155" s="552"/>
      <c r="T155" s="377"/>
      <c r="U155" s="117"/>
      <c r="V155" s="342"/>
      <c r="W155" s="117"/>
      <c r="X155" s="117"/>
      <c r="Y155" s="342"/>
      <c r="Z155" s="346"/>
    </row>
    <row r="156" spans="1:26" ht="12.75">
      <c r="A156" s="478" t="s">
        <v>100</v>
      </c>
      <c r="B156" s="470" t="s">
        <v>1</v>
      </c>
      <c r="C156" s="470">
        <v>4.73</v>
      </c>
      <c r="D156" s="278"/>
      <c r="E156" s="278"/>
      <c r="F156" s="470">
        <v>3.3</v>
      </c>
      <c r="G156" s="470" t="s">
        <v>1</v>
      </c>
      <c r="H156" s="470" t="s">
        <v>1</v>
      </c>
      <c r="I156" s="471">
        <f>SUM(I149,I152,I153,I154)</f>
        <v>2.2670000000000003</v>
      </c>
      <c r="J156" s="470">
        <f>SUM(J150:J155)</f>
        <v>0</v>
      </c>
      <c r="K156" s="470">
        <f>SUM(K150:K155)</f>
        <v>0</v>
      </c>
      <c r="L156" s="470">
        <f>SUM(L149:L155)</f>
        <v>1.9369999999999998</v>
      </c>
      <c r="M156" s="496">
        <f>SUM(M149:M155)</f>
        <v>0.5690000000000001</v>
      </c>
      <c r="N156" s="496">
        <f>SUM(K156,M156)</f>
        <v>0.5690000000000001</v>
      </c>
      <c r="O156" s="498">
        <f>SUM(I156,K156,M156)</f>
        <v>2.8360000000000003</v>
      </c>
      <c r="P156" s="281"/>
      <c r="Q156" s="472">
        <f>(I156+J156+M156)/C156*100</f>
        <v>59.957716701902754</v>
      </c>
      <c r="R156" s="495">
        <f>(I156+J156+M156)/F156*100</f>
        <v>85.93939393939395</v>
      </c>
      <c r="S156" s="551">
        <f t="shared" si="20"/>
        <v>0.4639999999999995</v>
      </c>
      <c r="T156" s="570">
        <v>0.464</v>
      </c>
      <c r="U156" s="571">
        <v>0.769</v>
      </c>
      <c r="V156" s="573">
        <f>(T156-U156)</f>
        <v>-0.305</v>
      </c>
      <c r="W156" s="575">
        <f>(C156-O156)</f>
        <v>1.8940000000000001</v>
      </c>
      <c r="X156" s="571">
        <v>0.769</v>
      </c>
      <c r="Y156" s="589">
        <f>(W156-X156)</f>
        <v>1.125</v>
      </c>
      <c r="Z156" s="590" t="s">
        <v>137</v>
      </c>
    </row>
    <row r="157" spans="1:26" ht="18.75" customHeight="1" thickBot="1">
      <c r="A157" s="510"/>
      <c r="B157" s="432"/>
      <c r="C157" s="432"/>
      <c r="D157" s="282"/>
      <c r="E157" s="282"/>
      <c r="F157" s="432"/>
      <c r="G157" s="446"/>
      <c r="H157" s="446"/>
      <c r="I157" s="453"/>
      <c r="J157" s="432"/>
      <c r="K157" s="432"/>
      <c r="L157" s="432"/>
      <c r="M157" s="497"/>
      <c r="N157" s="432"/>
      <c r="O157" s="453"/>
      <c r="P157" s="98"/>
      <c r="Q157" s="461"/>
      <c r="R157" s="464"/>
      <c r="S157" s="553"/>
      <c r="T157" s="451"/>
      <c r="U157" s="572"/>
      <c r="V157" s="573"/>
      <c r="W157" s="576"/>
      <c r="X157" s="572"/>
      <c r="Y157" s="589"/>
      <c r="Z157" s="591"/>
    </row>
    <row r="158" spans="1:26" s="3" customFormat="1" ht="12.75">
      <c r="A158" s="283"/>
      <c r="B158" s="14"/>
      <c r="C158" s="16"/>
      <c r="D158" s="284"/>
      <c r="E158" s="284"/>
      <c r="F158" s="14"/>
      <c r="G158" s="284"/>
      <c r="H158" s="284"/>
      <c r="I158" s="14"/>
      <c r="J158" s="14"/>
      <c r="K158" s="14"/>
      <c r="L158" s="14"/>
      <c r="M158" s="15"/>
      <c r="N158" s="14"/>
      <c r="O158" s="16"/>
      <c r="P158" s="16"/>
      <c r="Q158" s="14"/>
      <c r="R158" s="14"/>
      <c r="S158" s="300"/>
      <c r="T158" s="376"/>
      <c r="U158" s="115"/>
      <c r="V158" s="341"/>
      <c r="W158" s="19"/>
      <c r="X158" s="19"/>
      <c r="Y158" s="343"/>
      <c r="Z158" s="302"/>
    </row>
    <row r="159" spans="1:26" s="3" customFormat="1" ht="13.5" thickBot="1">
      <c r="A159" s="292"/>
      <c r="B159" s="17"/>
      <c r="C159" s="17"/>
      <c r="D159" s="12"/>
      <c r="E159" s="12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285"/>
      <c r="R159" s="285"/>
      <c r="S159" s="300"/>
      <c r="T159" s="376"/>
      <c r="U159" s="115"/>
      <c r="V159" s="341"/>
      <c r="W159" s="19"/>
      <c r="X159" s="19"/>
      <c r="Y159" s="343"/>
      <c r="Z159" s="302"/>
    </row>
    <row r="160" spans="1:26" s="3" customFormat="1" ht="15.75">
      <c r="A160" s="442" t="s">
        <v>101</v>
      </c>
      <c r="B160" s="443"/>
      <c r="C160" s="443"/>
      <c r="D160" s="443"/>
      <c r="E160" s="443"/>
      <c r="F160" s="443"/>
      <c r="G160" s="443"/>
      <c r="H160" s="443"/>
      <c r="I160" s="443"/>
      <c r="J160" s="443"/>
      <c r="K160" s="443"/>
      <c r="L160" s="443"/>
      <c r="M160" s="443"/>
      <c r="N160" s="443"/>
      <c r="O160" s="443"/>
      <c r="P160" s="443"/>
      <c r="Q160" s="443"/>
      <c r="R160" s="444"/>
      <c r="S160" s="381"/>
      <c r="T160" s="376"/>
      <c r="U160" s="115"/>
      <c r="V160" s="341"/>
      <c r="W160" s="19"/>
      <c r="X160" s="19"/>
      <c r="Y160" s="343"/>
      <c r="Z160" s="302"/>
    </row>
    <row r="161" spans="1:26" s="3" customFormat="1" ht="12.75">
      <c r="A161" s="429" t="s">
        <v>1</v>
      </c>
      <c r="B161" s="489" t="s">
        <v>103</v>
      </c>
      <c r="C161" s="541">
        <v>1</v>
      </c>
      <c r="D161" s="102"/>
      <c r="E161" s="102"/>
      <c r="F161" s="489">
        <v>0.8</v>
      </c>
      <c r="G161" s="489" t="s">
        <v>1</v>
      </c>
      <c r="H161" s="489" t="s">
        <v>1</v>
      </c>
      <c r="I161" s="489">
        <v>0.077</v>
      </c>
      <c r="J161" s="489">
        <v>0</v>
      </c>
      <c r="K161" s="489">
        <v>0</v>
      </c>
      <c r="L161" s="489">
        <v>0.075</v>
      </c>
      <c r="M161" s="489">
        <v>0.01</v>
      </c>
      <c r="N161" s="489">
        <f>SUM(J161,L161)</f>
        <v>0.075</v>
      </c>
      <c r="O161" s="489">
        <f>SUM(,I161,K161,M161)</f>
        <v>0.087</v>
      </c>
      <c r="P161" s="274"/>
      <c r="Q161" s="491">
        <f>O161/C161*100</f>
        <v>8.7</v>
      </c>
      <c r="R161" s="493">
        <f>O161/F161*100</f>
        <v>10.874999999999998</v>
      </c>
      <c r="S161" s="554">
        <f>F161-(I161+J161+M161)</f>
        <v>0.7130000000000001</v>
      </c>
      <c r="T161" s="376"/>
      <c r="U161" s="115"/>
      <c r="V161" s="341"/>
      <c r="W161" s="19"/>
      <c r="X161" s="19"/>
      <c r="Y161" s="343"/>
      <c r="Z161" s="302"/>
    </row>
    <row r="162" spans="1:26" ht="12.75">
      <c r="A162" s="469"/>
      <c r="B162" s="490"/>
      <c r="C162" s="542"/>
      <c r="D162" s="286"/>
      <c r="E162" s="286"/>
      <c r="F162" s="490"/>
      <c r="G162" s="490"/>
      <c r="H162" s="490"/>
      <c r="I162" s="490"/>
      <c r="J162" s="490"/>
      <c r="K162" s="490"/>
      <c r="L162" s="490"/>
      <c r="M162" s="490"/>
      <c r="N162" s="490"/>
      <c r="O162" s="490"/>
      <c r="P162" s="280"/>
      <c r="Q162" s="492"/>
      <c r="R162" s="494"/>
      <c r="S162" s="554"/>
      <c r="T162" s="377"/>
      <c r="U162" s="117"/>
      <c r="V162" s="342"/>
      <c r="W162" s="117"/>
      <c r="X162" s="117"/>
      <c r="Y162" s="342"/>
      <c r="Z162" s="346"/>
    </row>
    <row r="163" spans="1:26" ht="12.75">
      <c r="A163" s="478" t="s">
        <v>102</v>
      </c>
      <c r="B163" s="470" t="s">
        <v>1</v>
      </c>
      <c r="C163" s="486">
        <v>1</v>
      </c>
      <c r="D163" s="278"/>
      <c r="E163" s="278"/>
      <c r="F163" s="470">
        <v>0.8</v>
      </c>
      <c r="G163" s="470" t="s">
        <v>1</v>
      </c>
      <c r="H163" s="470" t="s">
        <v>1</v>
      </c>
      <c r="I163" s="470">
        <f>SUM(I161)</f>
        <v>0.077</v>
      </c>
      <c r="J163" s="470">
        <f>SUM(J161)</f>
        <v>0</v>
      </c>
      <c r="K163" s="470">
        <f>SUM(K161)</f>
        <v>0</v>
      </c>
      <c r="L163" s="470">
        <f>SUM(L161)</f>
        <v>0.075</v>
      </c>
      <c r="M163" s="470">
        <f>SUM(M161)</f>
        <v>0.01</v>
      </c>
      <c r="N163" s="470">
        <f>SUM(J163,L163)</f>
        <v>0.075</v>
      </c>
      <c r="O163" s="470">
        <f>SUM(,I163,K163,M163)</f>
        <v>0.087</v>
      </c>
      <c r="P163" s="281"/>
      <c r="Q163" s="484">
        <f>O163/C163*100</f>
        <v>8.7</v>
      </c>
      <c r="R163" s="473">
        <f>O163/F163*100</f>
        <v>10.874999999999998</v>
      </c>
      <c r="S163" s="555">
        <f>F163-(I163+J163+M163)</f>
        <v>0.7130000000000001</v>
      </c>
      <c r="T163" s="577">
        <v>0.713</v>
      </c>
      <c r="U163" s="571">
        <v>0.403</v>
      </c>
      <c r="V163" s="571">
        <f>(T163-U163)</f>
        <v>0.30999999999999994</v>
      </c>
      <c r="W163" s="575">
        <f>(C163-O163)</f>
        <v>0.913</v>
      </c>
      <c r="X163" s="571">
        <v>0.403</v>
      </c>
      <c r="Y163" s="571">
        <f>(W163-X163)</f>
        <v>0.51</v>
      </c>
      <c r="Z163" s="580" t="s">
        <v>137</v>
      </c>
    </row>
    <row r="164" spans="1:26" ht="26.25" customHeight="1" thickBot="1">
      <c r="A164" s="479"/>
      <c r="B164" s="446"/>
      <c r="C164" s="487"/>
      <c r="D164" s="287"/>
      <c r="E164" s="287"/>
      <c r="F164" s="446"/>
      <c r="G164" s="488"/>
      <c r="H164" s="488"/>
      <c r="I164" s="446"/>
      <c r="J164" s="446"/>
      <c r="K164" s="446"/>
      <c r="L164" s="446"/>
      <c r="M164" s="446"/>
      <c r="N164" s="446"/>
      <c r="O164" s="446"/>
      <c r="P164" s="288"/>
      <c r="Q164" s="485"/>
      <c r="R164" s="474"/>
      <c r="S164" s="556"/>
      <c r="T164" s="578"/>
      <c r="U164" s="572"/>
      <c r="V164" s="572"/>
      <c r="W164" s="579"/>
      <c r="X164" s="572"/>
      <c r="Y164" s="572"/>
      <c r="Z164" s="581"/>
    </row>
    <row r="165" spans="1:26" s="3" customFormat="1" ht="12.75">
      <c r="A165" s="283"/>
      <c r="B165" s="18"/>
      <c r="C165" s="11"/>
      <c r="D165" s="289"/>
      <c r="E165" s="289"/>
      <c r="F165" s="18"/>
      <c r="G165" s="289"/>
      <c r="H165" s="289"/>
      <c r="I165" s="18"/>
      <c r="J165" s="18"/>
      <c r="K165" s="18"/>
      <c r="L165" s="18"/>
      <c r="M165" s="18"/>
      <c r="N165" s="18"/>
      <c r="O165" s="11"/>
      <c r="P165" s="11"/>
      <c r="Q165" s="18"/>
      <c r="R165" s="18"/>
      <c r="S165" s="290"/>
      <c r="T165" s="375"/>
      <c r="U165" s="115"/>
      <c r="V165" s="341"/>
      <c r="W165" s="19"/>
      <c r="X165" s="19"/>
      <c r="Y165" s="343"/>
      <c r="Z165" s="302"/>
    </row>
    <row r="166" spans="1:26" s="3" customFormat="1" ht="13.5" thickBot="1">
      <c r="A166" s="12"/>
      <c r="B166" s="13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3"/>
      <c r="O166" s="13"/>
      <c r="P166" s="13"/>
      <c r="Q166" s="291"/>
      <c r="R166" s="291"/>
      <c r="S166" s="292"/>
      <c r="T166" s="376"/>
      <c r="U166" s="115"/>
      <c r="V166" s="341"/>
      <c r="W166" s="19"/>
      <c r="X166" s="19"/>
      <c r="Y166" s="343"/>
      <c r="Z166" s="302"/>
    </row>
    <row r="167" spans="1:26" s="3" customFormat="1" ht="15.75">
      <c r="A167" s="475" t="s">
        <v>104</v>
      </c>
      <c r="B167" s="476"/>
      <c r="C167" s="476"/>
      <c r="D167" s="476"/>
      <c r="E167" s="476"/>
      <c r="F167" s="476"/>
      <c r="G167" s="476"/>
      <c r="H167" s="476"/>
      <c r="I167" s="476"/>
      <c r="J167" s="476"/>
      <c r="K167" s="476"/>
      <c r="L167" s="476"/>
      <c r="M167" s="476"/>
      <c r="N167" s="476"/>
      <c r="O167" s="476"/>
      <c r="P167" s="476"/>
      <c r="Q167" s="476"/>
      <c r="R167" s="477"/>
      <c r="S167" s="381"/>
      <c r="T167" s="303"/>
      <c r="U167" s="19"/>
      <c r="V167" s="343"/>
      <c r="W167" s="19"/>
      <c r="X167" s="19"/>
      <c r="Y167" s="343"/>
      <c r="Z167" s="302"/>
    </row>
    <row r="168" spans="1:26" s="3" customFormat="1" ht="12.75">
      <c r="A168" s="429" t="s">
        <v>1</v>
      </c>
      <c r="B168" s="22" t="s">
        <v>110</v>
      </c>
      <c r="C168" s="31">
        <v>2.1</v>
      </c>
      <c r="D168" s="168"/>
      <c r="E168" s="168"/>
      <c r="F168" s="293">
        <v>1.61</v>
      </c>
      <c r="G168" s="22" t="s">
        <v>1</v>
      </c>
      <c r="H168" s="22" t="s">
        <v>1</v>
      </c>
      <c r="I168" s="22">
        <v>0</v>
      </c>
      <c r="J168" s="22">
        <v>0</v>
      </c>
      <c r="K168" s="22">
        <v>0</v>
      </c>
      <c r="L168" s="22">
        <v>0</v>
      </c>
      <c r="M168" s="23">
        <v>0</v>
      </c>
      <c r="N168" s="22">
        <f>SUM(J168,L168)</f>
        <v>0</v>
      </c>
      <c r="O168" s="24">
        <f>SUM(,I168,K168,M168)</f>
        <v>0</v>
      </c>
      <c r="P168" s="149"/>
      <c r="Q168" s="130">
        <f>(I168+J168+M168)/C168*100</f>
        <v>0</v>
      </c>
      <c r="R168" s="131">
        <f>(I168+J168+M168)/F168*100</f>
        <v>0</v>
      </c>
      <c r="S168" s="388">
        <f>F168-(I168+J168+M168)</f>
        <v>1.61</v>
      </c>
      <c r="T168" s="303"/>
      <c r="U168" s="19"/>
      <c r="V168" s="343"/>
      <c r="W168" s="19"/>
      <c r="X168" s="19"/>
      <c r="Y168" s="343"/>
      <c r="Z168" s="302"/>
    </row>
    <row r="169" spans="1:26" ht="12.75">
      <c r="A169" s="469"/>
      <c r="B169" s="33" t="s">
        <v>111</v>
      </c>
      <c r="C169" s="294">
        <v>2.1</v>
      </c>
      <c r="D169" s="25"/>
      <c r="E169" s="25"/>
      <c r="F169" s="295">
        <v>1.61</v>
      </c>
      <c r="G169" s="33" t="s">
        <v>1</v>
      </c>
      <c r="H169" s="33" t="s">
        <v>1</v>
      </c>
      <c r="I169" s="87">
        <v>1.472</v>
      </c>
      <c r="J169" s="33">
        <v>0.754</v>
      </c>
      <c r="K169" s="33">
        <v>0.513</v>
      </c>
      <c r="L169" s="33">
        <v>0</v>
      </c>
      <c r="M169" s="69">
        <v>0</v>
      </c>
      <c r="N169" s="33">
        <f>SUM(J169,L169)</f>
        <v>0.754</v>
      </c>
      <c r="O169" s="88">
        <f>SUM(,I169,K169,M169)</f>
        <v>1.9849999999999999</v>
      </c>
      <c r="P169" s="165"/>
      <c r="Q169" s="245">
        <f>O169/C169*100</f>
        <v>94.5238095238095</v>
      </c>
      <c r="R169" s="296">
        <f>O169/F169*100</f>
        <v>123.29192546583849</v>
      </c>
      <c r="S169" s="389">
        <v>0</v>
      </c>
      <c r="T169" s="377"/>
      <c r="U169" s="117"/>
      <c r="V169" s="342"/>
      <c r="W169" s="117"/>
      <c r="X169" s="117"/>
      <c r="Y169" s="342"/>
      <c r="Z169" s="346"/>
    </row>
    <row r="170" spans="1:26" ht="12.75" customHeight="1">
      <c r="A170" s="478" t="s">
        <v>105</v>
      </c>
      <c r="B170" s="480" t="s">
        <v>1</v>
      </c>
      <c r="C170" s="470">
        <v>2.1</v>
      </c>
      <c r="D170" s="278"/>
      <c r="E170" s="278"/>
      <c r="F170" s="482">
        <v>1.61</v>
      </c>
      <c r="G170" s="470" t="s">
        <v>1</v>
      </c>
      <c r="H170" s="470" t="s">
        <v>1</v>
      </c>
      <c r="I170" s="471">
        <f>SUM(I168:I169)</f>
        <v>1.472</v>
      </c>
      <c r="J170" s="470">
        <f>SUM(J168:J169)</f>
        <v>0.754</v>
      </c>
      <c r="K170" s="470">
        <f>SUM(K168:K169)</f>
        <v>0.513</v>
      </c>
      <c r="L170" s="470">
        <f>SUM(L168:L169)</f>
        <v>0</v>
      </c>
      <c r="M170" s="470">
        <f>SUM(M168:M169)</f>
        <v>0</v>
      </c>
      <c r="N170" s="470">
        <f>SUM(J170,L170)</f>
        <v>0.754</v>
      </c>
      <c r="O170" s="471">
        <f>SUM(,I170,K170,M170)</f>
        <v>1.9849999999999999</v>
      </c>
      <c r="P170" s="281"/>
      <c r="Q170" s="472">
        <f>O170/C170*100</f>
        <v>94.5238095238095</v>
      </c>
      <c r="R170" s="467">
        <f>O170/F170*100</f>
        <v>123.29192546583849</v>
      </c>
      <c r="S170" s="543">
        <v>0</v>
      </c>
      <c r="T170" s="596">
        <f>F170-(I170+J170+M170)</f>
        <v>-0.6159999999999999</v>
      </c>
      <c r="U170" s="586">
        <v>0.603</v>
      </c>
      <c r="V170" s="582">
        <f>(T170-U170)</f>
        <v>-1.2189999999999999</v>
      </c>
      <c r="W170" s="584">
        <f>C170-(I170+J170+M170)</f>
        <v>-0.1259999999999999</v>
      </c>
      <c r="X170" s="586">
        <v>0.603</v>
      </c>
      <c r="Y170" s="588">
        <f>(W170-X170)</f>
        <v>-0.7289999999999999</v>
      </c>
      <c r="Z170" s="590" t="s">
        <v>137</v>
      </c>
    </row>
    <row r="171" spans="1:26" ht="13.5" thickBot="1">
      <c r="A171" s="479"/>
      <c r="B171" s="481"/>
      <c r="C171" s="446"/>
      <c r="D171" s="287"/>
      <c r="E171" s="287"/>
      <c r="F171" s="483"/>
      <c r="G171" s="446"/>
      <c r="H171" s="446"/>
      <c r="I171" s="454"/>
      <c r="J171" s="446"/>
      <c r="K171" s="446"/>
      <c r="L171" s="446"/>
      <c r="M171" s="446"/>
      <c r="N171" s="446"/>
      <c r="O171" s="454"/>
      <c r="P171" s="288"/>
      <c r="Q171" s="462"/>
      <c r="R171" s="468"/>
      <c r="S171" s="544"/>
      <c r="T171" s="597"/>
      <c r="U171" s="587"/>
      <c r="V171" s="583"/>
      <c r="W171" s="585"/>
      <c r="X171" s="587"/>
      <c r="Y171" s="583"/>
      <c r="Z171" s="592"/>
    </row>
    <row r="172" spans="1:26" ht="12.75">
      <c r="A172" s="11"/>
      <c r="B172" s="16"/>
      <c r="C172" s="16"/>
      <c r="D172" s="16"/>
      <c r="E172" s="16"/>
      <c r="F172" s="16"/>
      <c r="G172" s="16"/>
      <c r="H172" s="11"/>
      <c r="I172" s="16"/>
      <c r="J172" s="16"/>
      <c r="K172" s="16"/>
      <c r="L172" s="16"/>
      <c r="M172" s="16"/>
      <c r="N172" s="16"/>
      <c r="O172" s="16"/>
      <c r="P172" s="16"/>
      <c r="Q172" s="297"/>
      <c r="R172" s="297"/>
      <c r="S172" s="290"/>
      <c r="T172" s="290"/>
      <c r="U172" s="290"/>
      <c r="V172" s="290"/>
      <c r="W172" s="290"/>
      <c r="X172" s="290"/>
      <c r="Y172" s="290"/>
      <c r="Z172" s="345"/>
    </row>
    <row r="173" spans="1:26" ht="13.5" thickBot="1">
      <c r="A173" s="10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20"/>
      <c r="O173" s="20"/>
      <c r="P173" s="20"/>
      <c r="Q173" s="298"/>
      <c r="R173" s="298"/>
      <c r="S173" s="115"/>
      <c r="T173" s="115"/>
      <c r="U173" s="115"/>
      <c r="V173" s="115"/>
      <c r="W173" s="115"/>
      <c r="X173" s="115"/>
      <c r="Y173" s="115"/>
      <c r="Z173" s="125"/>
    </row>
    <row r="174" spans="1:26" ht="15.75">
      <c r="A174" s="475" t="s">
        <v>146</v>
      </c>
      <c r="B174" s="598"/>
      <c r="C174" s="598"/>
      <c r="D174" s="598"/>
      <c r="E174" s="598"/>
      <c r="F174" s="598"/>
      <c r="G174" s="598"/>
      <c r="H174" s="598"/>
      <c r="I174" s="598"/>
      <c r="J174" s="598"/>
      <c r="K174" s="598"/>
      <c r="L174" s="598"/>
      <c r="M174" s="598"/>
      <c r="N174" s="598"/>
      <c r="O174" s="598"/>
      <c r="P174" s="598"/>
      <c r="Q174" s="598"/>
      <c r="R174" s="598"/>
      <c r="S174" s="599"/>
      <c r="T174" s="115"/>
      <c r="U174" s="115"/>
      <c r="V174" s="115"/>
      <c r="W174" s="115"/>
      <c r="X174" s="115"/>
      <c r="Y174" s="115"/>
      <c r="Z174" s="125"/>
    </row>
    <row r="175" spans="1:26" ht="12.75">
      <c r="A175" s="506"/>
      <c r="B175" s="167" t="s">
        <v>147</v>
      </c>
      <c r="C175" s="168"/>
      <c r="D175" s="129"/>
      <c r="E175" s="129"/>
      <c r="F175" s="129"/>
      <c r="G175" s="129"/>
      <c r="H175" s="404"/>
      <c r="I175" s="66">
        <v>0.04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0.04</v>
      </c>
      <c r="P175" s="168"/>
      <c r="Q175" s="400"/>
      <c r="R175" s="400"/>
      <c r="S175" s="397"/>
      <c r="T175" s="115"/>
      <c r="U175" s="115"/>
      <c r="V175" s="115"/>
      <c r="W175" s="115"/>
      <c r="X175" s="115"/>
      <c r="Y175" s="115"/>
      <c r="Z175" s="125"/>
    </row>
    <row r="176" spans="1:26" ht="12.75">
      <c r="A176" s="507"/>
      <c r="B176" s="133" t="s">
        <v>148</v>
      </c>
      <c r="C176" s="133"/>
      <c r="D176" s="133"/>
      <c r="E176" s="133"/>
      <c r="F176" s="133"/>
      <c r="G176" s="133"/>
      <c r="H176" s="405"/>
      <c r="I176" s="42">
        <v>0.09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0.09</v>
      </c>
      <c r="P176" s="46"/>
      <c r="Q176" s="401"/>
      <c r="R176" s="401"/>
      <c r="S176" s="398"/>
      <c r="T176" s="115"/>
      <c r="U176" s="115"/>
      <c r="V176" s="115"/>
      <c r="W176" s="115"/>
      <c r="X176" s="115"/>
      <c r="Y176" s="115"/>
      <c r="Z176" s="125"/>
    </row>
    <row r="177" spans="1:26" ht="29.25" customHeight="1" thickBot="1">
      <c r="A177" s="508"/>
      <c r="B177" s="402" t="s">
        <v>149</v>
      </c>
      <c r="C177" s="399"/>
      <c r="D177" s="399"/>
      <c r="E177" s="399"/>
      <c r="F177" s="402"/>
      <c r="G177" s="399"/>
      <c r="H177" s="399"/>
      <c r="I177" s="402">
        <f>SUM(I175:I176)</f>
        <v>0.13</v>
      </c>
      <c r="J177" s="402"/>
      <c r="K177" s="402"/>
      <c r="L177" s="399"/>
      <c r="M177" s="399"/>
      <c r="N177" s="402"/>
      <c r="O177" s="402">
        <f>SUM(O175:O176)</f>
        <v>0.13</v>
      </c>
      <c r="P177" s="402"/>
      <c r="Q177" s="403"/>
      <c r="R177" s="403"/>
      <c r="S177" s="406"/>
      <c r="T177" s="407"/>
      <c r="U177" s="408"/>
      <c r="V177" s="408"/>
      <c r="W177" s="408"/>
      <c r="X177" s="408"/>
      <c r="Y177" s="408"/>
      <c r="Z177" s="409"/>
    </row>
    <row r="178" spans="1:18" ht="12.75">
      <c r="A178" s="504"/>
      <c r="B178" s="19"/>
      <c r="C178" s="503"/>
      <c r="D178" s="20"/>
      <c r="E178" s="20"/>
      <c r="F178" s="503"/>
      <c r="G178" s="20"/>
      <c r="H178" s="20"/>
      <c r="I178" s="503"/>
      <c r="J178" s="503"/>
      <c r="K178" s="503"/>
      <c r="L178" s="503"/>
      <c r="M178" s="503"/>
      <c r="N178" s="503"/>
      <c r="O178" s="503"/>
      <c r="P178" s="98"/>
      <c r="Q178" s="509"/>
      <c r="R178" s="509"/>
    </row>
    <row r="179" spans="1:18" ht="12.75">
      <c r="A179" s="505"/>
      <c r="B179" s="19"/>
      <c r="C179" s="503"/>
      <c r="D179" s="19"/>
      <c r="E179" s="19"/>
      <c r="F179" s="503"/>
      <c r="G179" s="19"/>
      <c r="H179" s="19"/>
      <c r="I179" s="503"/>
      <c r="J179" s="503"/>
      <c r="K179" s="503"/>
      <c r="L179" s="503"/>
      <c r="M179" s="503"/>
      <c r="N179" s="503"/>
      <c r="O179" s="503"/>
      <c r="P179" s="98"/>
      <c r="Q179" s="509"/>
      <c r="R179" s="509"/>
    </row>
    <row r="180" spans="1:18" ht="12.75">
      <c r="A180" s="505"/>
      <c r="B180" s="98"/>
      <c r="C180" s="503"/>
      <c r="D180" s="19"/>
      <c r="E180" s="19"/>
      <c r="F180" s="503"/>
      <c r="G180" s="98"/>
      <c r="H180" s="20"/>
      <c r="I180" s="503"/>
      <c r="J180" s="503"/>
      <c r="K180" s="503"/>
      <c r="L180" s="503"/>
      <c r="M180" s="503"/>
      <c r="N180" s="503"/>
      <c r="O180" s="503"/>
      <c r="P180" s="98"/>
      <c r="Q180" s="509"/>
      <c r="R180" s="509"/>
    </row>
    <row r="181" spans="1:18" ht="12.75">
      <c r="A181" s="505"/>
      <c r="B181" s="19"/>
      <c r="C181" s="503"/>
      <c r="D181" s="19"/>
      <c r="E181" s="21"/>
      <c r="F181" s="503"/>
      <c r="G181" s="21"/>
      <c r="H181" s="21"/>
      <c r="I181" s="503"/>
      <c r="J181" s="503"/>
      <c r="K181" s="503"/>
      <c r="L181" s="503"/>
      <c r="M181" s="503"/>
      <c r="N181" s="503"/>
      <c r="O181" s="503"/>
      <c r="P181" s="324"/>
      <c r="Q181" s="509"/>
      <c r="R181" s="509"/>
    </row>
    <row r="182" spans="1:18" ht="14.25">
      <c r="A182" s="505"/>
      <c r="B182" s="19"/>
      <c r="C182" s="503"/>
      <c r="D182" s="10"/>
      <c r="E182" s="19"/>
      <c r="F182" s="503"/>
      <c r="G182" s="19"/>
      <c r="H182" s="19"/>
      <c r="I182" s="503"/>
      <c r="J182" s="503"/>
      <c r="K182" s="503"/>
      <c r="L182" s="503"/>
      <c r="M182" s="503"/>
      <c r="N182" s="503"/>
      <c r="O182" s="503"/>
      <c r="P182" s="325"/>
      <c r="Q182" s="509"/>
      <c r="R182" s="509"/>
    </row>
    <row r="183" spans="1:18" ht="12.75">
      <c r="A183" s="115"/>
      <c r="B183" s="115"/>
      <c r="C183" s="19"/>
      <c r="D183" s="115"/>
      <c r="E183" s="115"/>
      <c r="F183" s="19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</row>
    <row r="184" spans="1:18" ht="12.75">
      <c r="A184" s="115"/>
      <c r="B184" s="115"/>
      <c r="C184" s="19"/>
      <c r="D184" s="115"/>
      <c r="E184" s="115"/>
      <c r="F184" s="19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</row>
    <row r="185" spans="1:18" ht="12.75">
      <c r="A185" s="115"/>
      <c r="B185" s="115"/>
      <c r="C185" s="19"/>
      <c r="D185" s="115"/>
      <c r="E185" s="115"/>
      <c r="F185" s="19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</row>
    <row r="186" spans="1:18" ht="12.75">
      <c r="A186" s="115"/>
      <c r="B186" s="115"/>
      <c r="C186" s="19"/>
      <c r="D186" s="115"/>
      <c r="E186" s="115"/>
      <c r="F186" s="19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</row>
    <row r="187" spans="1:18" ht="12.75">
      <c r="A187" s="115"/>
      <c r="B187" s="115"/>
      <c r="C187" s="19"/>
      <c r="D187" s="115"/>
      <c r="E187" s="115"/>
      <c r="F187" s="19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</row>
    <row r="188" spans="1:18" ht="12.75">
      <c r="A188" s="115"/>
      <c r="B188" s="115"/>
      <c r="C188" s="19"/>
      <c r="D188" s="115"/>
      <c r="E188" s="115"/>
      <c r="F188" s="19"/>
      <c r="G188" s="115"/>
      <c r="H188" s="115"/>
      <c r="I188" s="115"/>
      <c r="J188" s="115"/>
      <c r="K188" s="115"/>
      <c r="L188" s="115"/>
      <c r="M188" s="115"/>
      <c r="N188" s="115"/>
      <c r="O188" s="321"/>
      <c r="P188" s="321"/>
      <c r="Q188" s="115"/>
      <c r="R188" s="115"/>
    </row>
    <row r="189" spans="1:18" ht="12.75">
      <c r="A189" s="115"/>
      <c r="B189" s="115"/>
      <c r="C189" s="19"/>
      <c r="D189" s="115"/>
      <c r="E189" s="115"/>
      <c r="F189" s="19"/>
      <c r="G189" s="115"/>
      <c r="H189" s="115"/>
      <c r="I189" s="115"/>
      <c r="J189" s="115"/>
      <c r="K189" s="115"/>
      <c r="L189" s="115"/>
      <c r="M189" s="115"/>
      <c r="N189" s="115"/>
      <c r="O189" s="123"/>
      <c r="P189" s="123"/>
      <c r="Q189" s="115"/>
      <c r="R189" s="115"/>
    </row>
    <row r="190" spans="1:18" ht="12.75">
      <c r="A190" s="115"/>
      <c r="B190" s="115"/>
      <c r="C190" s="19"/>
      <c r="D190" s="115"/>
      <c r="E190" s="115"/>
      <c r="F190" s="19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</row>
    <row r="191" spans="1:18" ht="12.75">
      <c r="A191" s="115"/>
      <c r="B191" s="115"/>
      <c r="C191" s="19"/>
      <c r="D191" s="115"/>
      <c r="E191" s="115"/>
      <c r="F191" s="19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</row>
    <row r="192" spans="1:18" ht="12.75">
      <c r="A192" s="115"/>
      <c r="B192" s="115"/>
      <c r="C192" s="19"/>
      <c r="D192" s="115"/>
      <c r="E192" s="115"/>
      <c r="F192" s="19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</row>
    <row r="193" spans="1:18" ht="12.75">
      <c r="A193" s="115"/>
      <c r="B193" s="115"/>
      <c r="C193" s="19"/>
      <c r="D193" s="115"/>
      <c r="E193" s="115"/>
      <c r="F193" s="19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</row>
    <row r="194" spans="1:18" ht="12.75">
      <c r="A194" s="115"/>
      <c r="B194" s="115"/>
      <c r="C194" s="19"/>
      <c r="D194" s="115"/>
      <c r="E194" s="115"/>
      <c r="F194" s="19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</row>
    <row r="195" spans="1:18" ht="12.75">
      <c r="A195" s="115"/>
      <c r="B195" s="115"/>
      <c r="C195" s="19"/>
      <c r="D195" s="115"/>
      <c r="E195" s="115"/>
      <c r="F195" s="19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</row>
    <row r="196" spans="1:18" ht="12.75">
      <c r="A196" s="115"/>
      <c r="B196" s="115"/>
      <c r="C196" s="19"/>
      <c r="D196" s="115"/>
      <c r="E196" s="115"/>
      <c r="F196" s="19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</row>
    <row r="197" spans="1:18" ht="12.75">
      <c r="A197" s="115"/>
      <c r="B197" s="115"/>
      <c r="C197" s="19"/>
      <c r="D197" s="115"/>
      <c r="E197" s="115"/>
      <c r="F197" s="19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</row>
    <row r="198" spans="1:18" ht="12.75">
      <c r="A198" s="115"/>
      <c r="B198" s="115"/>
      <c r="C198" s="19"/>
      <c r="D198" s="115"/>
      <c r="E198" s="115"/>
      <c r="F198" s="19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</row>
    <row r="199" spans="1:18" ht="12.75">
      <c r="A199" s="115"/>
      <c r="B199" s="115"/>
      <c r="C199" s="19"/>
      <c r="D199" s="115"/>
      <c r="E199" s="115"/>
      <c r="F199" s="19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1:18" ht="12.75">
      <c r="A200" s="115"/>
      <c r="B200" s="115"/>
      <c r="C200" s="19"/>
      <c r="D200" s="115"/>
      <c r="E200" s="115"/>
      <c r="F200" s="19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</row>
    <row r="201" spans="1:18" ht="12.75">
      <c r="A201" s="115"/>
      <c r="B201" s="115"/>
      <c r="C201" s="19"/>
      <c r="D201" s="115"/>
      <c r="E201" s="115"/>
      <c r="F201" s="19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</row>
    <row r="202" spans="1:18" ht="12.75">
      <c r="A202" s="115"/>
      <c r="B202" s="115"/>
      <c r="C202" s="19"/>
      <c r="D202" s="115"/>
      <c r="E202" s="115"/>
      <c r="F202" s="19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</row>
    <row r="203" spans="1:18" ht="12.75">
      <c r="A203" s="115"/>
      <c r="B203" s="115"/>
      <c r="C203" s="19"/>
      <c r="D203" s="115"/>
      <c r="E203" s="115"/>
      <c r="F203" s="19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</row>
    <row r="204" spans="1:18" ht="12.75">
      <c r="A204" s="115"/>
      <c r="B204" s="115"/>
      <c r="C204" s="19"/>
      <c r="D204" s="115"/>
      <c r="E204" s="115"/>
      <c r="F204" s="19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</row>
    <row r="205" spans="1:18" ht="12.75">
      <c r="A205" s="115"/>
      <c r="B205" s="115"/>
      <c r="C205" s="19"/>
      <c r="D205" s="115"/>
      <c r="E205" s="115"/>
      <c r="F205" s="19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</row>
    <row r="206" spans="1:18" ht="12.75">
      <c r="A206" s="115"/>
      <c r="B206" s="115"/>
      <c r="C206" s="19"/>
      <c r="D206" s="115"/>
      <c r="E206" s="115"/>
      <c r="F206" s="19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</row>
    <row r="207" spans="1:18" ht="12.75">
      <c r="A207" s="115"/>
      <c r="B207" s="115"/>
      <c r="C207" s="19"/>
      <c r="D207" s="115"/>
      <c r="E207" s="115"/>
      <c r="F207" s="19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</row>
    <row r="208" spans="1:18" ht="12.75">
      <c r="A208" s="115"/>
      <c r="B208" s="115"/>
      <c r="C208" s="19"/>
      <c r="D208" s="115"/>
      <c r="E208" s="115"/>
      <c r="F208" s="19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</row>
    <row r="209" spans="1:18" ht="12.75">
      <c r="A209" s="115"/>
      <c r="B209" s="115"/>
      <c r="C209" s="19"/>
      <c r="D209" s="115"/>
      <c r="E209" s="115"/>
      <c r="F209" s="19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</row>
    <row r="210" spans="1:18" ht="12.75">
      <c r="A210" s="115"/>
      <c r="B210" s="115"/>
      <c r="C210" s="19"/>
      <c r="D210" s="115"/>
      <c r="E210" s="115"/>
      <c r="F210" s="19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</row>
    <row r="211" spans="1:18" ht="12.75">
      <c r="A211" s="115"/>
      <c r="B211" s="115"/>
      <c r="C211" s="19"/>
      <c r="D211" s="115"/>
      <c r="E211" s="115"/>
      <c r="F211" s="19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</row>
    <row r="212" spans="1:18" ht="12.75">
      <c r="A212" s="115"/>
      <c r="B212" s="115"/>
      <c r="C212" s="19"/>
      <c r="D212" s="115"/>
      <c r="E212" s="115"/>
      <c r="F212" s="19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</row>
    <row r="213" spans="1:18" ht="12.75">
      <c r="A213" s="115"/>
      <c r="B213" s="115"/>
      <c r="C213" s="19"/>
      <c r="D213" s="115"/>
      <c r="E213" s="115"/>
      <c r="F213" s="19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</row>
    <row r="214" spans="1:18" ht="12.75">
      <c r="A214" s="115"/>
      <c r="B214" s="115"/>
      <c r="C214" s="19"/>
      <c r="D214" s="115"/>
      <c r="E214" s="115"/>
      <c r="F214" s="19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</row>
    <row r="215" spans="1:18" ht="12.75">
      <c r="A215" s="115"/>
      <c r="B215" s="115"/>
      <c r="C215" s="19"/>
      <c r="D215" s="115"/>
      <c r="E215" s="115"/>
      <c r="F215" s="19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</row>
    <row r="216" spans="1:18" ht="12.75">
      <c r="A216" s="115"/>
      <c r="B216" s="115"/>
      <c r="C216" s="19"/>
      <c r="D216" s="115"/>
      <c r="E216" s="115"/>
      <c r="F216" s="19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</row>
    <row r="217" spans="1:18" ht="12.75">
      <c r="A217" s="115"/>
      <c r="B217" s="115"/>
      <c r="C217" s="19"/>
      <c r="D217" s="115"/>
      <c r="E217" s="115"/>
      <c r="F217" s="19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</row>
    <row r="218" spans="1:18" ht="12.75">
      <c r="A218" s="115"/>
      <c r="B218" s="115"/>
      <c r="C218" s="19"/>
      <c r="D218" s="115"/>
      <c r="E218" s="115"/>
      <c r="F218" s="19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</row>
    <row r="219" spans="1:18" ht="12.75">
      <c r="A219" s="115"/>
      <c r="B219" s="115"/>
      <c r="C219" s="19"/>
      <c r="D219" s="115"/>
      <c r="E219" s="115"/>
      <c r="F219" s="19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</row>
    <row r="220" spans="1:18" ht="12.75">
      <c r="A220" s="115"/>
      <c r="B220" s="115"/>
      <c r="C220" s="19"/>
      <c r="D220" s="115"/>
      <c r="E220" s="115"/>
      <c r="F220" s="19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</row>
    <row r="221" spans="1:18" ht="12.75">
      <c r="A221" s="115"/>
      <c r="B221" s="115"/>
      <c r="C221" s="19"/>
      <c r="D221" s="115"/>
      <c r="E221" s="115"/>
      <c r="F221" s="19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</row>
    <row r="222" spans="1:18" ht="12.75">
      <c r="A222" s="115"/>
      <c r="B222" s="115"/>
      <c r="C222" s="19"/>
      <c r="D222" s="115"/>
      <c r="E222" s="115"/>
      <c r="F222" s="19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</row>
    <row r="223" spans="1:18" ht="12.75">
      <c r="A223" s="115"/>
      <c r="B223" s="115"/>
      <c r="C223" s="19"/>
      <c r="D223" s="115"/>
      <c r="E223" s="115"/>
      <c r="F223" s="19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</row>
    <row r="224" spans="1:18" ht="12.75">
      <c r="A224" s="115"/>
      <c r="B224" s="115"/>
      <c r="C224" s="19"/>
      <c r="D224" s="115"/>
      <c r="E224" s="115"/>
      <c r="F224" s="19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</row>
    <row r="225" spans="1:18" ht="12.75">
      <c r="A225" s="115"/>
      <c r="B225" s="115"/>
      <c r="C225" s="19"/>
      <c r="D225" s="115"/>
      <c r="E225" s="115"/>
      <c r="F225" s="19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</row>
    <row r="226" spans="1:18" ht="12.75">
      <c r="A226" s="115"/>
      <c r="B226" s="115"/>
      <c r="C226" s="19"/>
      <c r="D226" s="115"/>
      <c r="E226" s="115"/>
      <c r="F226" s="19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</row>
    <row r="227" spans="1:18" ht="12.75">
      <c r="A227" s="115"/>
      <c r="B227" s="115"/>
      <c r="C227" s="19"/>
      <c r="D227" s="115"/>
      <c r="E227" s="115"/>
      <c r="F227" s="19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</row>
    <row r="228" spans="1:18" ht="12.75">
      <c r="A228" s="115"/>
      <c r="B228" s="115"/>
      <c r="C228" s="19"/>
      <c r="D228" s="115"/>
      <c r="E228" s="115"/>
      <c r="F228" s="19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</row>
    <row r="229" spans="1:18" ht="12.75">
      <c r="A229" s="115"/>
      <c r="B229" s="115"/>
      <c r="C229" s="19"/>
      <c r="D229" s="115"/>
      <c r="E229" s="115"/>
      <c r="F229" s="19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</row>
    <row r="230" spans="1:18" ht="12.75">
      <c r="A230" s="115"/>
      <c r="B230" s="115"/>
      <c r="C230" s="19"/>
      <c r="D230" s="115"/>
      <c r="E230" s="115"/>
      <c r="F230" s="19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</row>
    <row r="231" spans="1:18" ht="12.75">
      <c r="A231" s="115"/>
      <c r="B231" s="115"/>
      <c r="C231" s="19"/>
      <c r="D231" s="115"/>
      <c r="E231" s="115"/>
      <c r="F231" s="19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</row>
    <row r="232" spans="1:18" ht="12.75">
      <c r="A232" s="115"/>
      <c r="B232" s="115"/>
      <c r="C232" s="19"/>
      <c r="D232" s="115"/>
      <c r="E232" s="115"/>
      <c r="F232" s="19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</row>
    <row r="233" spans="1:18" ht="12.75">
      <c r="A233" s="115"/>
      <c r="B233" s="115"/>
      <c r="C233" s="19"/>
      <c r="D233" s="115"/>
      <c r="E233" s="115"/>
      <c r="F233" s="19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</row>
    <row r="234" spans="1:18" ht="12.75">
      <c r="A234" s="115"/>
      <c r="B234" s="115"/>
      <c r="C234" s="19"/>
      <c r="D234" s="115"/>
      <c r="E234" s="115"/>
      <c r="F234" s="19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</row>
    <row r="235" spans="1:18" ht="12.75">
      <c r="A235" s="115"/>
      <c r="B235" s="115"/>
      <c r="C235" s="19"/>
      <c r="D235" s="115"/>
      <c r="E235" s="115"/>
      <c r="F235" s="19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</row>
    <row r="236" spans="1:18" ht="12.75">
      <c r="A236" s="115"/>
      <c r="B236" s="115"/>
      <c r="C236" s="19"/>
      <c r="D236" s="115"/>
      <c r="E236" s="115"/>
      <c r="F236" s="19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</row>
    <row r="237" spans="1:18" ht="12.75">
      <c r="A237" s="115"/>
      <c r="B237" s="115"/>
      <c r="C237" s="19"/>
      <c r="D237" s="115"/>
      <c r="E237" s="115"/>
      <c r="F237" s="19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</row>
    <row r="238" spans="1:18" ht="12.75">
      <c r="A238" s="115"/>
      <c r="B238" s="115"/>
      <c r="C238" s="19"/>
      <c r="D238" s="115"/>
      <c r="E238" s="115"/>
      <c r="F238" s="19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</row>
    <row r="239" spans="1:18" ht="12.75">
      <c r="A239" s="115"/>
      <c r="B239" s="115"/>
      <c r="C239" s="19"/>
      <c r="D239" s="115"/>
      <c r="E239" s="115"/>
      <c r="F239" s="19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</row>
    <row r="240" spans="1:18" ht="12.75">
      <c r="A240" s="115"/>
      <c r="B240" s="115"/>
      <c r="C240" s="19"/>
      <c r="D240" s="115"/>
      <c r="E240" s="115"/>
      <c r="F240" s="19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</row>
    <row r="241" spans="1:18" ht="12.75">
      <c r="A241" s="115"/>
      <c r="B241" s="115"/>
      <c r="C241" s="19"/>
      <c r="D241" s="115"/>
      <c r="E241" s="115"/>
      <c r="F241" s="19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</row>
    <row r="242" spans="1:18" ht="12.75">
      <c r="A242" s="115"/>
      <c r="B242" s="115"/>
      <c r="C242" s="19"/>
      <c r="D242" s="115"/>
      <c r="E242" s="115"/>
      <c r="F242" s="19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</row>
    <row r="243" spans="1:18" ht="12.75">
      <c r="A243" s="115"/>
      <c r="B243" s="115"/>
      <c r="C243" s="19"/>
      <c r="D243" s="115"/>
      <c r="E243" s="115"/>
      <c r="F243" s="19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</row>
    <row r="244" spans="1:18" ht="12.75">
      <c r="A244" s="115"/>
      <c r="B244" s="115"/>
      <c r="C244" s="19"/>
      <c r="D244" s="115"/>
      <c r="E244" s="115"/>
      <c r="F244" s="19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</row>
    <row r="245" spans="1:18" ht="12.75">
      <c r="A245" s="115"/>
      <c r="B245" s="115"/>
      <c r="C245" s="19"/>
      <c r="D245" s="115"/>
      <c r="E245" s="115"/>
      <c r="F245" s="19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</row>
    <row r="246" spans="1:18" ht="12.75">
      <c r="A246" s="115"/>
      <c r="B246" s="115"/>
      <c r="C246" s="19"/>
      <c r="D246" s="115"/>
      <c r="E246" s="115"/>
      <c r="F246" s="19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</row>
    <row r="247" spans="1:18" ht="12.75">
      <c r="A247" s="115"/>
      <c r="B247" s="115"/>
      <c r="C247" s="19"/>
      <c r="D247" s="115"/>
      <c r="E247" s="115"/>
      <c r="F247" s="19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</row>
    <row r="248" spans="1:18" ht="12.75">
      <c r="A248" s="115"/>
      <c r="B248" s="115"/>
      <c r="C248" s="19"/>
      <c r="D248" s="115"/>
      <c r="E248" s="115"/>
      <c r="F248" s="19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</row>
    <row r="249" spans="1:18" ht="12.75">
      <c r="A249" s="115"/>
      <c r="B249" s="115"/>
      <c r="C249" s="19"/>
      <c r="D249" s="115"/>
      <c r="E249" s="115"/>
      <c r="F249" s="19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</row>
    <row r="250" spans="1:18" ht="12.75">
      <c r="A250" s="115"/>
      <c r="B250" s="115"/>
      <c r="C250" s="19"/>
      <c r="D250" s="115"/>
      <c r="E250" s="115"/>
      <c r="F250" s="19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</row>
    <row r="251" spans="1:18" ht="12.75">
      <c r="A251" s="115"/>
      <c r="B251" s="115"/>
      <c r="C251" s="19"/>
      <c r="D251" s="115"/>
      <c r="E251" s="115"/>
      <c r="F251" s="19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</row>
    <row r="252" spans="1:18" ht="12.75">
      <c r="A252" s="115"/>
      <c r="B252" s="115"/>
      <c r="C252" s="19"/>
      <c r="D252" s="115"/>
      <c r="E252" s="115"/>
      <c r="F252" s="19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</row>
    <row r="253" spans="1:18" ht="12.75">
      <c r="A253" s="115"/>
      <c r="B253" s="115"/>
      <c r="C253" s="19"/>
      <c r="D253" s="115"/>
      <c r="E253" s="115"/>
      <c r="F253" s="19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</row>
    <row r="254" spans="1:18" ht="12.75">
      <c r="A254" s="115"/>
      <c r="B254" s="115"/>
      <c r="C254" s="19"/>
      <c r="D254" s="115"/>
      <c r="E254" s="115"/>
      <c r="F254" s="19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</row>
    <row r="255" spans="1:18" ht="12.75">
      <c r="A255" s="115"/>
      <c r="B255" s="115"/>
      <c r="C255" s="19"/>
      <c r="D255" s="115"/>
      <c r="E255" s="115"/>
      <c r="F255" s="19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</row>
    <row r="256" spans="1:18" ht="12.75">
      <c r="A256" s="115"/>
      <c r="B256" s="115"/>
      <c r="C256" s="19"/>
      <c r="D256" s="115"/>
      <c r="E256" s="115"/>
      <c r="F256" s="19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</row>
    <row r="257" spans="1:18" ht="12.75">
      <c r="A257" s="115"/>
      <c r="B257" s="115"/>
      <c r="C257" s="19"/>
      <c r="D257" s="115"/>
      <c r="E257" s="115"/>
      <c r="F257" s="19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</row>
    <row r="258" spans="1:18" ht="12.75">
      <c r="A258" s="115"/>
      <c r="B258" s="115"/>
      <c r="C258" s="19"/>
      <c r="D258" s="115"/>
      <c r="E258" s="115"/>
      <c r="F258" s="19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</row>
    <row r="259" spans="1:18" ht="12.75">
      <c r="A259" s="115"/>
      <c r="B259" s="115"/>
      <c r="C259" s="19"/>
      <c r="D259" s="115"/>
      <c r="E259" s="115"/>
      <c r="F259" s="19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</row>
    <row r="260" spans="1:18" ht="12.75">
      <c r="A260" s="115"/>
      <c r="B260" s="115"/>
      <c r="C260" s="19"/>
      <c r="D260" s="115"/>
      <c r="E260" s="115"/>
      <c r="F260" s="19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</row>
    <row r="261" spans="1:18" ht="12.75">
      <c r="A261" s="115"/>
      <c r="B261" s="115"/>
      <c r="C261" s="19"/>
      <c r="D261" s="115"/>
      <c r="E261" s="115"/>
      <c r="F261" s="19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</row>
    <row r="262" spans="1:18" ht="12.75">
      <c r="A262" s="115"/>
      <c r="B262" s="115"/>
      <c r="C262" s="19"/>
      <c r="D262" s="115"/>
      <c r="E262" s="115"/>
      <c r="F262" s="19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</row>
    <row r="263" spans="1:18" ht="12.75">
      <c r="A263" s="115"/>
      <c r="B263" s="115"/>
      <c r="C263" s="19"/>
      <c r="D263" s="115"/>
      <c r="E263" s="115"/>
      <c r="F263" s="19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</row>
    <row r="264" spans="1:18" ht="12.75">
      <c r="A264" s="115"/>
      <c r="B264" s="115"/>
      <c r="C264" s="19"/>
      <c r="D264" s="115"/>
      <c r="E264" s="115"/>
      <c r="F264" s="19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</row>
    <row r="265" spans="1:18" ht="12.75">
      <c r="A265" s="115"/>
      <c r="B265" s="115"/>
      <c r="C265" s="19"/>
      <c r="D265" s="115"/>
      <c r="E265" s="115"/>
      <c r="F265" s="19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</row>
    <row r="266" spans="1:18" ht="12.75">
      <c r="A266" s="115"/>
      <c r="B266" s="115"/>
      <c r="C266" s="19"/>
      <c r="D266" s="115"/>
      <c r="E266" s="115"/>
      <c r="F266" s="19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</row>
    <row r="267" spans="1:18" ht="12.75">
      <c r="A267" s="115"/>
      <c r="B267" s="115"/>
      <c r="C267" s="19"/>
      <c r="D267" s="115"/>
      <c r="E267" s="115"/>
      <c r="F267" s="19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</row>
    <row r="268" spans="1:18" ht="12.75">
      <c r="A268" s="115"/>
      <c r="B268" s="115"/>
      <c r="C268" s="19"/>
      <c r="D268" s="115"/>
      <c r="E268" s="115"/>
      <c r="F268" s="19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</row>
    <row r="269" spans="1:18" ht="12.75">
      <c r="A269" s="115"/>
      <c r="B269" s="115"/>
      <c r="C269" s="19"/>
      <c r="D269" s="115"/>
      <c r="E269" s="115"/>
      <c r="F269" s="19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</row>
    <row r="270" spans="1:18" ht="12.75">
      <c r="A270" s="115"/>
      <c r="B270" s="115"/>
      <c r="C270" s="19"/>
      <c r="D270" s="115"/>
      <c r="E270" s="115"/>
      <c r="F270" s="19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</row>
    <row r="271" spans="1:18" ht="12.75">
      <c r="A271" s="115"/>
      <c r="B271" s="115"/>
      <c r="C271" s="19"/>
      <c r="D271" s="115"/>
      <c r="E271" s="115"/>
      <c r="F271" s="19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</row>
    <row r="272" spans="1:18" ht="12.75">
      <c r="A272" s="115"/>
      <c r="B272" s="115"/>
      <c r="C272" s="19"/>
      <c r="D272" s="115"/>
      <c r="E272" s="115"/>
      <c r="F272" s="19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</row>
    <row r="273" spans="1:18" ht="12.75">
      <c r="A273" s="115"/>
      <c r="B273" s="115"/>
      <c r="C273" s="19"/>
      <c r="D273" s="115"/>
      <c r="E273" s="115"/>
      <c r="F273" s="19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</row>
    <row r="274" spans="1:18" ht="12.75">
      <c r="A274" s="115"/>
      <c r="B274" s="115"/>
      <c r="C274" s="19"/>
      <c r="D274" s="115"/>
      <c r="E274" s="115"/>
      <c r="F274" s="19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</row>
    <row r="275" spans="1:18" ht="12.75">
      <c r="A275" s="115"/>
      <c r="B275" s="115"/>
      <c r="C275" s="19"/>
      <c r="D275" s="115"/>
      <c r="E275" s="115"/>
      <c r="F275" s="19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</row>
    <row r="276" spans="1:18" ht="12.75">
      <c r="A276" s="115"/>
      <c r="B276" s="115"/>
      <c r="C276" s="19"/>
      <c r="D276" s="115"/>
      <c r="E276" s="115"/>
      <c r="F276" s="19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</row>
    <row r="277" spans="1:18" ht="12.75">
      <c r="A277" s="115"/>
      <c r="B277" s="115"/>
      <c r="C277" s="19"/>
      <c r="D277" s="115"/>
      <c r="E277" s="115"/>
      <c r="F277" s="19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</row>
    <row r="278" spans="1:18" ht="12.75">
      <c r="A278" s="115"/>
      <c r="B278" s="115"/>
      <c r="C278" s="19"/>
      <c r="D278" s="115"/>
      <c r="E278" s="115"/>
      <c r="F278" s="19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</row>
    <row r="279" spans="1:18" ht="12.75">
      <c r="A279" s="115"/>
      <c r="B279" s="115"/>
      <c r="C279" s="19"/>
      <c r="D279" s="115"/>
      <c r="E279" s="115"/>
      <c r="F279" s="19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</row>
    <row r="280" spans="1:18" ht="12.75">
      <c r="A280" s="115"/>
      <c r="B280" s="115"/>
      <c r="C280" s="19"/>
      <c r="D280" s="115"/>
      <c r="E280" s="115"/>
      <c r="F280" s="19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</row>
    <row r="281" spans="1:18" ht="12.75">
      <c r="A281" s="115"/>
      <c r="B281" s="115"/>
      <c r="C281" s="19"/>
      <c r="D281" s="115"/>
      <c r="E281" s="115"/>
      <c r="F281" s="19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</row>
    <row r="282" ht="12.75">
      <c r="F282" s="300"/>
    </row>
    <row r="283" ht="12.75">
      <c r="F283" s="300"/>
    </row>
    <row r="284" ht="12.75">
      <c r="F284" s="300"/>
    </row>
    <row r="285" ht="12.75">
      <c r="F285" s="300"/>
    </row>
    <row r="286" ht="12.75">
      <c r="F286" s="300"/>
    </row>
    <row r="287" ht="12.75">
      <c r="F287" s="300"/>
    </row>
    <row r="288" ht="12.75">
      <c r="F288" s="300"/>
    </row>
    <row r="289" ht="12.75">
      <c r="F289" s="300"/>
    </row>
    <row r="290" ht="12.75">
      <c r="F290" s="300"/>
    </row>
    <row r="291" ht="12.75">
      <c r="F291" s="300"/>
    </row>
    <row r="292" ht="12.75">
      <c r="F292" s="300"/>
    </row>
    <row r="293" ht="12.75">
      <c r="F293" s="300"/>
    </row>
    <row r="294" ht="12.75">
      <c r="F294" s="300"/>
    </row>
    <row r="295" ht="12.75">
      <c r="F295" s="300"/>
    </row>
    <row r="296" ht="12.75">
      <c r="F296" s="300"/>
    </row>
    <row r="297" ht="12.75">
      <c r="F297" s="300"/>
    </row>
    <row r="298" ht="12.75">
      <c r="F298" s="300"/>
    </row>
    <row r="299" ht="12.75">
      <c r="F299" s="300"/>
    </row>
    <row r="300" ht="12.75">
      <c r="F300" s="300"/>
    </row>
    <row r="301" ht="12.75">
      <c r="F301" s="300"/>
    </row>
    <row r="302" ht="12.75">
      <c r="F302" s="300"/>
    </row>
    <row r="303" ht="12.75">
      <c r="F303" s="300"/>
    </row>
    <row r="304" ht="12.75">
      <c r="F304" s="300"/>
    </row>
    <row r="305" ht="12.75">
      <c r="F305" s="300"/>
    </row>
    <row r="306" ht="12.75">
      <c r="F306" s="300"/>
    </row>
    <row r="307" ht="12.75">
      <c r="F307" s="300"/>
    </row>
    <row r="308" ht="12.75">
      <c r="F308" s="300"/>
    </row>
    <row r="309" ht="12.75">
      <c r="F309" s="300"/>
    </row>
    <row r="310" ht="12.75">
      <c r="F310" s="300"/>
    </row>
    <row r="311" ht="12.75">
      <c r="F311" s="300"/>
    </row>
    <row r="312" ht="12.75">
      <c r="F312" s="300"/>
    </row>
    <row r="313" ht="12.75">
      <c r="F313" s="300"/>
    </row>
    <row r="314" ht="12.75">
      <c r="F314" s="300"/>
    </row>
    <row r="315" ht="12.75">
      <c r="F315" s="300"/>
    </row>
    <row r="316" ht="12.75">
      <c r="F316" s="300"/>
    </row>
    <row r="317" ht="12.75">
      <c r="F317" s="300"/>
    </row>
    <row r="318" ht="12.75">
      <c r="F318" s="300"/>
    </row>
    <row r="319" ht="12.75">
      <c r="F319" s="300"/>
    </row>
    <row r="320" ht="12.75">
      <c r="F320" s="300"/>
    </row>
    <row r="321" ht="12.75">
      <c r="F321" s="300"/>
    </row>
    <row r="322" ht="12.75">
      <c r="F322" s="300"/>
    </row>
    <row r="323" ht="12.75">
      <c r="F323" s="300"/>
    </row>
    <row r="324" ht="12.75">
      <c r="F324" s="300"/>
    </row>
    <row r="325" ht="12.75">
      <c r="F325" s="300"/>
    </row>
    <row r="326" ht="12.75">
      <c r="F326" s="300"/>
    </row>
    <row r="327" ht="12.75">
      <c r="F327" s="300"/>
    </row>
    <row r="328" ht="12.75">
      <c r="F328" s="300"/>
    </row>
    <row r="329" ht="12.75">
      <c r="F329" s="300"/>
    </row>
    <row r="330" ht="12.75">
      <c r="F330" s="300"/>
    </row>
    <row r="331" ht="12.75">
      <c r="F331" s="300"/>
    </row>
    <row r="332" ht="12.75">
      <c r="F332" s="300"/>
    </row>
    <row r="333" ht="12.75">
      <c r="F333" s="300"/>
    </row>
    <row r="334" ht="12.75">
      <c r="F334" s="300"/>
    </row>
    <row r="335" ht="12.75">
      <c r="F335" s="300"/>
    </row>
    <row r="336" ht="12.75">
      <c r="F336" s="300"/>
    </row>
    <row r="337" ht="12.75">
      <c r="F337" s="300"/>
    </row>
    <row r="338" ht="12.75">
      <c r="F338" s="300"/>
    </row>
    <row r="339" ht="12.75">
      <c r="F339" s="300"/>
    </row>
    <row r="340" ht="12.75">
      <c r="F340" s="300"/>
    </row>
    <row r="341" ht="12.75">
      <c r="F341" s="300"/>
    </row>
    <row r="342" ht="12.75">
      <c r="F342" s="300"/>
    </row>
    <row r="343" ht="12.75">
      <c r="F343" s="300"/>
    </row>
    <row r="344" ht="12.75">
      <c r="F344" s="300"/>
    </row>
    <row r="345" ht="12.75">
      <c r="F345" s="300"/>
    </row>
    <row r="346" ht="12.75">
      <c r="F346" s="300"/>
    </row>
    <row r="347" ht="12.75">
      <c r="F347" s="300"/>
    </row>
    <row r="348" ht="12.75">
      <c r="F348" s="300"/>
    </row>
    <row r="349" ht="12.75">
      <c r="F349" s="300"/>
    </row>
    <row r="350" ht="12.75">
      <c r="F350" s="300"/>
    </row>
    <row r="351" ht="12.75">
      <c r="F351" s="300"/>
    </row>
    <row r="352" ht="12.75">
      <c r="F352" s="300"/>
    </row>
    <row r="353" ht="12.75">
      <c r="F353" s="300"/>
    </row>
    <row r="354" ht="12.75">
      <c r="F354" s="300"/>
    </row>
    <row r="355" ht="12.75">
      <c r="F355" s="300"/>
    </row>
    <row r="356" ht="12.75">
      <c r="F356" s="300"/>
    </row>
    <row r="357" ht="12.75">
      <c r="F357" s="300"/>
    </row>
    <row r="358" ht="12.75">
      <c r="F358" s="300"/>
    </row>
    <row r="359" ht="12.75">
      <c r="F359" s="300"/>
    </row>
    <row r="360" ht="12.75">
      <c r="F360" s="300"/>
    </row>
    <row r="361" ht="12.75">
      <c r="F361" s="300"/>
    </row>
    <row r="362" ht="12.75">
      <c r="F362" s="300"/>
    </row>
    <row r="363" ht="12.75">
      <c r="F363" s="300"/>
    </row>
    <row r="364" ht="12.75">
      <c r="F364" s="300"/>
    </row>
    <row r="365" ht="12.75">
      <c r="F365" s="300"/>
    </row>
    <row r="366" ht="12.75">
      <c r="F366" s="300"/>
    </row>
    <row r="367" ht="12.75">
      <c r="F367" s="300"/>
    </row>
    <row r="368" ht="12.75">
      <c r="F368" s="300"/>
    </row>
    <row r="369" ht="12.75">
      <c r="F369" s="300"/>
    </row>
    <row r="370" ht="12.75">
      <c r="F370" s="300"/>
    </row>
    <row r="371" ht="12.75">
      <c r="F371" s="300"/>
    </row>
    <row r="372" ht="12.75">
      <c r="F372" s="300"/>
    </row>
    <row r="373" ht="12.75">
      <c r="F373" s="300"/>
    </row>
    <row r="374" ht="12.75">
      <c r="F374" s="300"/>
    </row>
    <row r="375" ht="12.75">
      <c r="F375" s="300"/>
    </row>
    <row r="376" ht="12.75">
      <c r="F376" s="300"/>
    </row>
    <row r="377" ht="12.75">
      <c r="F377" s="300"/>
    </row>
    <row r="378" ht="12.75">
      <c r="F378" s="300"/>
    </row>
    <row r="379" ht="12.75">
      <c r="F379" s="300"/>
    </row>
    <row r="380" ht="12.75">
      <c r="F380" s="300"/>
    </row>
    <row r="381" ht="12.75">
      <c r="F381" s="300"/>
    </row>
    <row r="382" ht="12.75">
      <c r="F382" s="300"/>
    </row>
    <row r="383" ht="12.75">
      <c r="F383" s="300"/>
    </row>
    <row r="384" ht="12.75">
      <c r="F384" s="300"/>
    </row>
    <row r="385" ht="12.75">
      <c r="F385" s="300"/>
    </row>
    <row r="386" ht="12.75">
      <c r="F386" s="300"/>
    </row>
    <row r="387" ht="12.75">
      <c r="F387" s="300"/>
    </row>
    <row r="388" ht="12.75">
      <c r="F388" s="300"/>
    </row>
    <row r="389" ht="12.75">
      <c r="F389" s="300"/>
    </row>
    <row r="390" ht="12.75">
      <c r="F390" s="300"/>
    </row>
    <row r="391" ht="12.75">
      <c r="F391" s="300"/>
    </row>
    <row r="392" ht="12.75">
      <c r="F392" s="300"/>
    </row>
    <row r="393" ht="12.75">
      <c r="F393" s="300"/>
    </row>
    <row r="394" ht="12.75">
      <c r="F394" s="300"/>
    </row>
    <row r="395" ht="12.75">
      <c r="F395" s="300"/>
    </row>
    <row r="396" ht="12.75">
      <c r="F396" s="300"/>
    </row>
    <row r="397" ht="12.75">
      <c r="F397" s="300"/>
    </row>
    <row r="398" ht="12.75">
      <c r="F398" s="300"/>
    </row>
    <row r="399" ht="12.75">
      <c r="F399" s="300"/>
    </row>
    <row r="400" ht="12.75">
      <c r="F400" s="300"/>
    </row>
    <row r="401" ht="12.75">
      <c r="F401" s="300"/>
    </row>
    <row r="402" ht="12.75">
      <c r="F402" s="300"/>
    </row>
    <row r="403" ht="12.75">
      <c r="F403" s="300"/>
    </row>
    <row r="404" ht="12.75">
      <c r="F404" s="300"/>
    </row>
    <row r="405" ht="12.75">
      <c r="F405" s="300"/>
    </row>
    <row r="406" ht="12.75">
      <c r="F406" s="300"/>
    </row>
    <row r="407" ht="12.75">
      <c r="F407" s="300"/>
    </row>
    <row r="408" ht="12.75">
      <c r="F408" s="300"/>
    </row>
    <row r="409" ht="12.75">
      <c r="F409" s="300"/>
    </row>
    <row r="410" ht="12.75">
      <c r="F410" s="300"/>
    </row>
    <row r="411" ht="12.75">
      <c r="F411" s="300"/>
    </row>
    <row r="412" ht="12.75">
      <c r="F412" s="300"/>
    </row>
    <row r="413" ht="12.75">
      <c r="F413" s="300"/>
    </row>
    <row r="414" ht="12.75">
      <c r="F414" s="300"/>
    </row>
    <row r="415" ht="12.75">
      <c r="F415" s="300"/>
    </row>
    <row r="416" ht="12.75">
      <c r="F416" s="300"/>
    </row>
    <row r="417" ht="12.75">
      <c r="F417" s="300"/>
    </row>
    <row r="418" ht="12.75">
      <c r="F418" s="300"/>
    </row>
    <row r="419" ht="12.75">
      <c r="F419" s="300"/>
    </row>
    <row r="420" ht="12.75">
      <c r="F420" s="300"/>
    </row>
    <row r="421" ht="12.75">
      <c r="F421" s="300"/>
    </row>
    <row r="422" ht="12.75">
      <c r="F422" s="300"/>
    </row>
    <row r="423" ht="12.75">
      <c r="F423" s="300"/>
    </row>
    <row r="424" ht="12.75">
      <c r="F424" s="300"/>
    </row>
    <row r="425" ht="12.75">
      <c r="F425" s="300"/>
    </row>
    <row r="426" ht="12.75">
      <c r="F426" s="300"/>
    </row>
    <row r="427" ht="12.75">
      <c r="F427" s="300"/>
    </row>
    <row r="428" ht="12.75">
      <c r="F428" s="300"/>
    </row>
    <row r="429" ht="12.75">
      <c r="F429" s="300"/>
    </row>
    <row r="430" ht="12.75">
      <c r="F430" s="300"/>
    </row>
    <row r="431" ht="12.75">
      <c r="F431" s="300"/>
    </row>
    <row r="432" ht="12.75">
      <c r="F432" s="300"/>
    </row>
    <row r="433" ht="12.75">
      <c r="F433" s="300"/>
    </row>
    <row r="434" ht="12.75">
      <c r="F434" s="300"/>
    </row>
    <row r="435" ht="12.75">
      <c r="F435" s="300"/>
    </row>
    <row r="436" ht="12.75">
      <c r="F436" s="300"/>
    </row>
    <row r="437" ht="12.75">
      <c r="F437" s="300"/>
    </row>
    <row r="438" ht="12.75">
      <c r="F438" s="300"/>
    </row>
    <row r="439" ht="12.75">
      <c r="F439" s="300"/>
    </row>
    <row r="440" ht="12.75">
      <c r="F440" s="300"/>
    </row>
    <row r="441" ht="12.75">
      <c r="F441" s="300"/>
    </row>
    <row r="442" ht="12.75">
      <c r="F442" s="300"/>
    </row>
    <row r="443" ht="12.75">
      <c r="F443" s="300"/>
    </row>
    <row r="444" ht="12.75">
      <c r="F444" s="300"/>
    </row>
    <row r="445" ht="12.75">
      <c r="F445" s="300"/>
    </row>
    <row r="446" ht="12.75">
      <c r="F446" s="300"/>
    </row>
    <row r="447" ht="12.75">
      <c r="F447" s="300"/>
    </row>
    <row r="448" ht="12.75">
      <c r="F448" s="300"/>
    </row>
    <row r="449" ht="12.75">
      <c r="F449" s="300"/>
    </row>
    <row r="450" ht="12.75">
      <c r="F450" s="300"/>
    </row>
    <row r="451" ht="12.75">
      <c r="F451" s="300"/>
    </row>
    <row r="452" ht="12.75">
      <c r="F452" s="300"/>
    </row>
    <row r="453" ht="12.75">
      <c r="F453" s="300"/>
    </row>
    <row r="454" ht="12.75">
      <c r="F454" s="300"/>
    </row>
    <row r="455" ht="12.75">
      <c r="F455" s="300"/>
    </row>
    <row r="456" ht="12.75">
      <c r="F456" s="300"/>
    </row>
    <row r="457" ht="12.75">
      <c r="F457" s="300"/>
    </row>
    <row r="458" ht="12.75">
      <c r="F458" s="300"/>
    </row>
    <row r="459" ht="12.75">
      <c r="F459" s="300"/>
    </row>
    <row r="460" ht="12.75">
      <c r="F460" s="300"/>
    </row>
    <row r="461" ht="12.75">
      <c r="F461" s="300"/>
    </row>
    <row r="462" ht="12.75">
      <c r="F462" s="300"/>
    </row>
    <row r="463" ht="12.75">
      <c r="F463" s="300"/>
    </row>
    <row r="464" ht="12.75">
      <c r="F464" s="300"/>
    </row>
    <row r="465" ht="12.75">
      <c r="F465" s="300"/>
    </row>
    <row r="466" ht="12.75">
      <c r="F466" s="300"/>
    </row>
    <row r="467" ht="12.75">
      <c r="F467" s="300"/>
    </row>
    <row r="468" ht="12.75">
      <c r="F468" s="300"/>
    </row>
    <row r="469" ht="12.75">
      <c r="F469" s="300"/>
    </row>
    <row r="470" ht="12.75">
      <c r="F470" s="300"/>
    </row>
    <row r="471" ht="12.75">
      <c r="F471" s="300"/>
    </row>
    <row r="472" ht="12.75">
      <c r="F472" s="300"/>
    </row>
    <row r="473" ht="12.75">
      <c r="F473" s="300"/>
    </row>
    <row r="474" ht="12.75">
      <c r="F474" s="300"/>
    </row>
    <row r="475" ht="12.75">
      <c r="F475" s="300"/>
    </row>
    <row r="476" ht="12.75">
      <c r="F476" s="300"/>
    </row>
    <row r="477" ht="12.75">
      <c r="F477" s="300"/>
    </row>
    <row r="478" ht="12.75">
      <c r="F478" s="300"/>
    </row>
    <row r="479" ht="12.75">
      <c r="F479" s="300"/>
    </row>
    <row r="480" ht="12.75">
      <c r="F480" s="300"/>
    </row>
    <row r="481" ht="12.75">
      <c r="F481" s="300"/>
    </row>
    <row r="482" ht="12.75">
      <c r="F482" s="300"/>
    </row>
    <row r="483" ht="12.75">
      <c r="F483" s="300"/>
    </row>
    <row r="484" ht="12.75">
      <c r="F484" s="300"/>
    </row>
    <row r="485" ht="12.75">
      <c r="F485" s="300"/>
    </row>
    <row r="486" ht="12.75">
      <c r="F486" s="300"/>
    </row>
    <row r="487" ht="12.75">
      <c r="F487" s="300"/>
    </row>
    <row r="488" ht="12.75">
      <c r="F488" s="300"/>
    </row>
    <row r="489" ht="12.75">
      <c r="F489" s="300"/>
    </row>
    <row r="490" ht="12.75">
      <c r="F490" s="300"/>
    </row>
    <row r="491" ht="12.75">
      <c r="F491" s="300"/>
    </row>
    <row r="492" ht="12.75">
      <c r="F492" s="300"/>
    </row>
    <row r="493" ht="12.75">
      <c r="F493" s="300"/>
    </row>
    <row r="494" ht="12.75">
      <c r="F494" s="300"/>
    </row>
    <row r="495" ht="12.75">
      <c r="F495" s="300"/>
    </row>
    <row r="496" ht="12.75">
      <c r="F496" s="300"/>
    </row>
    <row r="497" ht="12.75">
      <c r="F497" s="300"/>
    </row>
    <row r="498" ht="12.75">
      <c r="F498" s="300"/>
    </row>
    <row r="499" ht="12.75">
      <c r="F499" s="300"/>
    </row>
    <row r="500" ht="12.75">
      <c r="F500" s="300"/>
    </row>
    <row r="501" ht="12.75">
      <c r="F501" s="300"/>
    </row>
    <row r="502" ht="12.75">
      <c r="F502" s="300"/>
    </row>
    <row r="503" ht="12.75">
      <c r="F503" s="300"/>
    </row>
    <row r="504" ht="12.75">
      <c r="F504" s="300"/>
    </row>
    <row r="505" ht="12.75">
      <c r="F505" s="300"/>
    </row>
    <row r="506" ht="12.75">
      <c r="F506" s="300"/>
    </row>
    <row r="507" ht="12.75">
      <c r="F507" s="300"/>
    </row>
    <row r="508" ht="12.75">
      <c r="F508" s="300"/>
    </row>
    <row r="509" ht="12.75">
      <c r="F509" s="300"/>
    </row>
    <row r="510" ht="12.75">
      <c r="F510" s="300"/>
    </row>
    <row r="511" ht="12.75">
      <c r="F511" s="300"/>
    </row>
    <row r="512" ht="12.75">
      <c r="F512" s="300"/>
    </row>
    <row r="513" ht="12.75">
      <c r="F513" s="300"/>
    </row>
    <row r="514" ht="12.75">
      <c r="F514" s="300"/>
    </row>
    <row r="515" ht="12.75">
      <c r="F515" s="300"/>
    </row>
    <row r="516" ht="12.75">
      <c r="F516" s="300"/>
    </row>
    <row r="517" ht="12.75">
      <c r="F517" s="300"/>
    </row>
    <row r="518" ht="12.75">
      <c r="F518" s="300"/>
    </row>
    <row r="519" ht="12.75">
      <c r="F519" s="300"/>
    </row>
    <row r="520" ht="12.75">
      <c r="F520" s="300"/>
    </row>
    <row r="521" ht="12.75">
      <c r="F521" s="300"/>
    </row>
    <row r="522" ht="12.75">
      <c r="F522" s="300"/>
    </row>
    <row r="523" ht="12.75">
      <c r="F523" s="300"/>
    </row>
    <row r="524" ht="12.75">
      <c r="F524" s="300"/>
    </row>
    <row r="525" ht="12.75">
      <c r="F525" s="300"/>
    </row>
    <row r="526" ht="12.75">
      <c r="F526" s="300"/>
    </row>
    <row r="527" ht="12.75">
      <c r="F527" s="300"/>
    </row>
    <row r="528" ht="12.75">
      <c r="F528" s="300"/>
    </row>
    <row r="529" ht="12.75">
      <c r="F529" s="300"/>
    </row>
    <row r="530" ht="12.75">
      <c r="F530" s="300"/>
    </row>
    <row r="531" ht="12.75">
      <c r="F531" s="300"/>
    </row>
    <row r="532" ht="12.75">
      <c r="F532" s="300"/>
    </row>
    <row r="533" ht="12.75">
      <c r="F533" s="300"/>
    </row>
    <row r="534" ht="12.75">
      <c r="F534" s="300"/>
    </row>
    <row r="535" ht="12.75">
      <c r="F535" s="300"/>
    </row>
    <row r="536" ht="12.75">
      <c r="F536" s="300"/>
    </row>
    <row r="537" ht="12.75">
      <c r="F537" s="300"/>
    </row>
    <row r="538" ht="12.75">
      <c r="F538" s="300"/>
    </row>
    <row r="539" ht="12.75">
      <c r="F539" s="300"/>
    </row>
    <row r="540" ht="12.75">
      <c r="F540" s="300"/>
    </row>
    <row r="541" ht="12.75">
      <c r="F541" s="300"/>
    </row>
    <row r="542" ht="12.75">
      <c r="F542" s="300"/>
    </row>
    <row r="543" ht="12.75">
      <c r="F543" s="300"/>
    </row>
    <row r="544" ht="12.75">
      <c r="F544" s="300"/>
    </row>
    <row r="545" ht="12.75">
      <c r="F545" s="300"/>
    </row>
    <row r="546" ht="12.75">
      <c r="F546" s="300"/>
    </row>
    <row r="547" ht="12.75">
      <c r="F547" s="300"/>
    </row>
    <row r="548" ht="12.75">
      <c r="F548" s="300"/>
    </row>
    <row r="549" ht="12.75">
      <c r="F549" s="300"/>
    </row>
    <row r="550" ht="12.75">
      <c r="F550" s="300"/>
    </row>
    <row r="551" ht="12.75">
      <c r="F551" s="300"/>
    </row>
    <row r="552" ht="12.75">
      <c r="F552" s="300"/>
    </row>
    <row r="553" ht="12.75">
      <c r="F553" s="300"/>
    </row>
    <row r="554" ht="12.75">
      <c r="F554" s="300"/>
    </row>
    <row r="555" ht="12.75">
      <c r="F555" s="300"/>
    </row>
    <row r="556" ht="12.75">
      <c r="F556" s="300"/>
    </row>
    <row r="557" ht="12.75">
      <c r="F557" s="300"/>
    </row>
    <row r="558" ht="12.75">
      <c r="F558" s="300"/>
    </row>
    <row r="559" ht="12.75">
      <c r="F559" s="300"/>
    </row>
    <row r="560" ht="12.75">
      <c r="F560" s="300"/>
    </row>
    <row r="561" ht="12.75">
      <c r="F561" s="300"/>
    </row>
    <row r="562" ht="12.75">
      <c r="F562" s="300"/>
    </row>
    <row r="563" ht="12.75">
      <c r="F563" s="300"/>
    </row>
    <row r="564" ht="12.75">
      <c r="F564" s="300"/>
    </row>
    <row r="565" ht="12.75">
      <c r="F565" s="300"/>
    </row>
    <row r="566" ht="12.75">
      <c r="F566" s="300"/>
    </row>
    <row r="567" ht="12.75">
      <c r="F567" s="300"/>
    </row>
    <row r="568" ht="12.75">
      <c r="F568" s="300"/>
    </row>
    <row r="569" ht="12.75">
      <c r="F569" s="300"/>
    </row>
    <row r="570" ht="12.75">
      <c r="F570" s="300"/>
    </row>
    <row r="571" ht="12.75">
      <c r="F571" s="300"/>
    </row>
    <row r="572" ht="12.75">
      <c r="F572" s="300"/>
    </row>
    <row r="573" ht="12.75">
      <c r="F573" s="300"/>
    </row>
    <row r="574" ht="12.75">
      <c r="F574" s="300"/>
    </row>
    <row r="575" ht="12.75">
      <c r="F575" s="300"/>
    </row>
    <row r="576" ht="12.75">
      <c r="F576" s="300"/>
    </row>
    <row r="577" ht="12.75">
      <c r="F577" s="300"/>
    </row>
    <row r="578" ht="12.75">
      <c r="F578" s="300"/>
    </row>
    <row r="579" ht="12.75">
      <c r="F579" s="300"/>
    </row>
    <row r="580" ht="12.75">
      <c r="F580" s="300"/>
    </row>
    <row r="581" ht="12.75">
      <c r="F581" s="300"/>
    </row>
    <row r="582" ht="12.75">
      <c r="F582" s="300"/>
    </row>
    <row r="583" ht="12.75">
      <c r="F583" s="300"/>
    </row>
    <row r="584" ht="12.75">
      <c r="F584" s="300"/>
    </row>
    <row r="585" ht="12.75">
      <c r="F585" s="300"/>
    </row>
    <row r="586" ht="12.75">
      <c r="F586" s="300"/>
    </row>
    <row r="587" ht="12.75">
      <c r="F587" s="300"/>
    </row>
    <row r="588" ht="12.75">
      <c r="F588" s="300"/>
    </row>
    <row r="589" ht="12.75">
      <c r="F589" s="300"/>
    </row>
    <row r="590" ht="12.75">
      <c r="F590" s="300"/>
    </row>
    <row r="591" ht="12.75">
      <c r="F591" s="300"/>
    </row>
    <row r="592" ht="12.75">
      <c r="F592" s="300"/>
    </row>
    <row r="593" ht="12.75">
      <c r="F593" s="300"/>
    </row>
    <row r="594" ht="12.75">
      <c r="F594" s="300"/>
    </row>
    <row r="595" ht="12.75">
      <c r="F595" s="300"/>
    </row>
    <row r="596" ht="12.75">
      <c r="F596" s="300"/>
    </row>
    <row r="597" ht="12.75">
      <c r="F597" s="300"/>
    </row>
    <row r="598" ht="12.75">
      <c r="F598" s="300"/>
    </row>
    <row r="599" ht="12.75">
      <c r="F599" s="300"/>
    </row>
    <row r="600" ht="12.75">
      <c r="F600" s="300"/>
    </row>
    <row r="601" ht="12.75">
      <c r="F601" s="300"/>
    </row>
    <row r="602" ht="12.75">
      <c r="F602" s="300"/>
    </row>
    <row r="603" ht="12.75">
      <c r="F603" s="300"/>
    </row>
    <row r="604" ht="12.75">
      <c r="F604" s="300"/>
    </row>
    <row r="605" ht="12.75">
      <c r="F605" s="300"/>
    </row>
    <row r="606" ht="12.75">
      <c r="F606" s="300"/>
    </row>
    <row r="607" ht="12.75">
      <c r="F607" s="300"/>
    </row>
    <row r="608" ht="12.75">
      <c r="F608" s="300"/>
    </row>
    <row r="609" ht="12.75">
      <c r="F609" s="300"/>
    </row>
    <row r="610" ht="12.75">
      <c r="F610" s="300"/>
    </row>
    <row r="611" ht="12.75">
      <c r="F611" s="300"/>
    </row>
    <row r="612" ht="12.75">
      <c r="F612" s="300"/>
    </row>
    <row r="613" ht="12.75">
      <c r="F613" s="300"/>
    </row>
    <row r="614" ht="12.75">
      <c r="F614" s="300"/>
    </row>
    <row r="615" ht="12.75">
      <c r="F615" s="300"/>
    </row>
    <row r="616" ht="12.75">
      <c r="F616" s="300"/>
    </row>
    <row r="617" ht="12.75">
      <c r="F617" s="300"/>
    </row>
    <row r="618" ht="12.75">
      <c r="F618" s="300"/>
    </row>
    <row r="619" ht="12.75">
      <c r="F619" s="300"/>
    </row>
    <row r="620" ht="12.75">
      <c r="F620" s="300"/>
    </row>
    <row r="621" ht="12.75">
      <c r="F621" s="300"/>
    </row>
    <row r="622" ht="12.75">
      <c r="F622" s="300"/>
    </row>
    <row r="623" ht="12.75">
      <c r="F623" s="300"/>
    </row>
    <row r="624" ht="12.75">
      <c r="F624" s="300"/>
    </row>
    <row r="625" ht="12.75">
      <c r="F625" s="300"/>
    </row>
    <row r="626" ht="12.75">
      <c r="F626" s="300"/>
    </row>
    <row r="627" ht="12.75">
      <c r="F627" s="300"/>
    </row>
    <row r="628" ht="12.75">
      <c r="F628" s="300"/>
    </row>
    <row r="629" ht="12.75">
      <c r="F629" s="300"/>
    </row>
    <row r="630" ht="12.75">
      <c r="F630" s="300"/>
    </row>
    <row r="631" ht="12.75">
      <c r="F631" s="300"/>
    </row>
    <row r="632" ht="12.75">
      <c r="F632" s="300"/>
    </row>
    <row r="633" ht="12.75">
      <c r="F633" s="300"/>
    </row>
    <row r="634" ht="12.75">
      <c r="F634" s="300"/>
    </row>
    <row r="635" ht="12.75">
      <c r="F635" s="300"/>
    </row>
    <row r="636" ht="12.75">
      <c r="F636" s="300"/>
    </row>
    <row r="637" ht="12.75">
      <c r="F637" s="300"/>
    </row>
    <row r="638" ht="12.75">
      <c r="F638" s="300"/>
    </row>
    <row r="639" ht="12.75">
      <c r="F639" s="300"/>
    </row>
    <row r="640" ht="12.75">
      <c r="F640" s="300"/>
    </row>
    <row r="641" ht="12.75">
      <c r="F641" s="300"/>
    </row>
    <row r="642" ht="12.75">
      <c r="F642" s="300"/>
    </row>
    <row r="643" ht="12.75">
      <c r="F643" s="300"/>
    </row>
    <row r="644" ht="12.75">
      <c r="F644" s="300"/>
    </row>
    <row r="645" ht="12.75">
      <c r="F645" s="300"/>
    </row>
    <row r="646" ht="12.75">
      <c r="F646" s="300"/>
    </row>
    <row r="647" ht="12.75">
      <c r="F647" s="300"/>
    </row>
    <row r="648" ht="12.75">
      <c r="F648" s="300"/>
    </row>
    <row r="649" ht="12.75">
      <c r="F649" s="300"/>
    </row>
    <row r="650" ht="12.75">
      <c r="F650" s="300"/>
    </row>
    <row r="651" ht="12.75">
      <c r="F651" s="300"/>
    </row>
    <row r="652" ht="12.75">
      <c r="F652" s="300"/>
    </row>
    <row r="653" ht="12.75">
      <c r="F653" s="300"/>
    </row>
    <row r="654" ht="12.75">
      <c r="F654" s="300"/>
    </row>
    <row r="655" ht="12.75">
      <c r="F655" s="300"/>
    </row>
    <row r="656" ht="12.75">
      <c r="F656" s="300"/>
    </row>
    <row r="657" ht="12.75">
      <c r="F657" s="300"/>
    </row>
    <row r="658" ht="12.75">
      <c r="F658" s="300"/>
    </row>
    <row r="659" ht="12.75">
      <c r="F659" s="300"/>
    </row>
    <row r="660" ht="12.75">
      <c r="F660" s="300"/>
    </row>
    <row r="661" ht="12.75">
      <c r="F661" s="300"/>
    </row>
    <row r="662" ht="12.75">
      <c r="F662" s="300"/>
    </row>
    <row r="663" ht="12.75">
      <c r="F663" s="300"/>
    </row>
    <row r="664" ht="12.75">
      <c r="F664" s="300"/>
    </row>
    <row r="665" ht="12.75">
      <c r="F665" s="300"/>
    </row>
    <row r="666" ht="12.75">
      <c r="F666" s="300"/>
    </row>
    <row r="667" ht="12.75">
      <c r="F667" s="300"/>
    </row>
    <row r="668" ht="12.75">
      <c r="F668" s="300"/>
    </row>
    <row r="669" ht="12.75">
      <c r="F669" s="300"/>
    </row>
    <row r="670" ht="12.75">
      <c r="F670" s="300"/>
    </row>
    <row r="671" ht="12.75">
      <c r="F671" s="300"/>
    </row>
    <row r="672" ht="12.75">
      <c r="F672" s="300"/>
    </row>
    <row r="673" ht="12.75">
      <c r="F673" s="300"/>
    </row>
    <row r="674" ht="12.75">
      <c r="F674" s="300"/>
    </row>
    <row r="675" ht="12.75">
      <c r="F675" s="300"/>
    </row>
    <row r="676" ht="12.75">
      <c r="F676" s="300"/>
    </row>
    <row r="677" ht="12.75">
      <c r="F677" s="300"/>
    </row>
    <row r="678" ht="12.75">
      <c r="F678" s="300"/>
    </row>
    <row r="679" ht="12.75">
      <c r="F679" s="300"/>
    </row>
    <row r="680" ht="12.75">
      <c r="F680" s="300"/>
    </row>
    <row r="681" ht="12.75">
      <c r="F681" s="300"/>
    </row>
    <row r="682" ht="12.75">
      <c r="F682" s="300"/>
    </row>
    <row r="683" ht="12.75">
      <c r="F683" s="300"/>
    </row>
    <row r="684" ht="12.75">
      <c r="F684" s="300"/>
    </row>
    <row r="685" ht="12.75">
      <c r="F685" s="300"/>
    </row>
    <row r="686" ht="12.75">
      <c r="F686" s="300"/>
    </row>
    <row r="687" ht="12.75">
      <c r="F687" s="300"/>
    </row>
    <row r="688" ht="12.75">
      <c r="F688" s="300"/>
    </row>
    <row r="689" ht="12.75">
      <c r="F689" s="300"/>
    </row>
    <row r="690" ht="12.75">
      <c r="F690" s="300"/>
    </row>
    <row r="691" ht="12.75">
      <c r="F691" s="300"/>
    </row>
    <row r="692" ht="12.75">
      <c r="F692" s="300"/>
    </row>
    <row r="693" ht="12.75">
      <c r="F693" s="300"/>
    </row>
    <row r="694" ht="12.75">
      <c r="F694" s="300"/>
    </row>
    <row r="695" ht="12.75">
      <c r="F695" s="300"/>
    </row>
    <row r="696" ht="12.75">
      <c r="F696" s="300"/>
    </row>
    <row r="697" ht="12.75">
      <c r="F697" s="300"/>
    </row>
    <row r="698" ht="12.75">
      <c r="F698" s="300"/>
    </row>
    <row r="699" ht="12.75">
      <c r="F699" s="300"/>
    </row>
    <row r="700" ht="12.75">
      <c r="F700" s="300"/>
    </row>
    <row r="701" ht="12.75">
      <c r="F701" s="300"/>
    </row>
    <row r="702" ht="12.75">
      <c r="F702" s="300"/>
    </row>
    <row r="703" ht="12.75">
      <c r="F703" s="300"/>
    </row>
    <row r="704" ht="12.75">
      <c r="F704" s="300"/>
    </row>
    <row r="705" ht="12.75">
      <c r="F705" s="300"/>
    </row>
    <row r="706" ht="12.75">
      <c r="F706" s="300"/>
    </row>
    <row r="707" ht="12.75">
      <c r="F707" s="300"/>
    </row>
    <row r="708" ht="12.75">
      <c r="F708" s="300"/>
    </row>
    <row r="709" ht="12.75">
      <c r="F709" s="300"/>
    </row>
    <row r="710" ht="12.75">
      <c r="F710" s="300"/>
    </row>
    <row r="711" ht="12.75">
      <c r="F711" s="300"/>
    </row>
    <row r="712" ht="12.75">
      <c r="F712" s="300"/>
    </row>
    <row r="713" ht="12.75">
      <c r="F713" s="300"/>
    </row>
    <row r="714" ht="12.75">
      <c r="F714" s="300"/>
    </row>
    <row r="715" ht="12.75">
      <c r="F715" s="300"/>
    </row>
    <row r="716" ht="12.75">
      <c r="F716" s="300"/>
    </row>
    <row r="717" ht="12.75">
      <c r="F717" s="300"/>
    </row>
    <row r="718" ht="12.75">
      <c r="F718" s="300"/>
    </row>
    <row r="719" ht="12.75">
      <c r="F719" s="300"/>
    </row>
    <row r="720" ht="12.75">
      <c r="F720" s="300"/>
    </row>
    <row r="721" ht="12.75">
      <c r="F721" s="300"/>
    </row>
    <row r="722" ht="12.75">
      <c r="F722" s="300"/>
    </row>
    <row r="723" ht="12.75">
      <c r="F723" s="300"/>
    </row>
    <row r="724" ht="12.75">
      <c r="F724" s="300"/>
    </row>
    <row r="725" ht="12.75">
      <c r="F725" s="300"/>
    </row>
    <row r="726" ht="12.75">
      <c r="F726" s="300"/>
    </row>
    <row r="727" ht="12.75">
      <c r="F727" s="300"/>
    </row>
    <row r="728" ht="12.75">
      <c r="F728" s="300"/>
    </row>
    <row r="729" ht="12.75">
      <c r="F729" s="300"/>
    </row>
    <row r="730" ht="12.75">
      <c r="F730" s="300"/>
    </row>
    <row r="731" ht="12.75">
      <c r="F731" s="300"/>
    </row>
    <row r="732" ht="12.75">
      <c r="F732" s="300"/>
    </row>
    <row r="733" ht="12.75">
      <c r="F733" s="300"/>
    </row>
    <row r="734" ht="12.75">
      <c r="F734" s="300"/>
    </row>
    <row r="735" ht="12.75">
      <c r="F735" s="300"/>
    </row>
    <row r="736" ht="12.75">
      <c r="F736" s="300"/>
    </row>
    <row r="737" ht="12.75">
      <c r="F737" s="300"/>
    </row>
    <row r="738" ht="12.75">
      <c r="F738" s="300"/>
    </row>
    <row r="739" ht="12.75">
      <c r="F739" s="300"/>
    </row>
    <row r="740" ht="12.75">
      <c r="F740" s="300"/>
    </row>
    <row r="741" ht="12.75">
      <c r="F741" s="300"/>
    </row>
    <row r="742" ht="12.75">
      <c r="F742" s="300"/>
    </row>
    <row r="743" ht="12.75">
      <c r="F743" s="300"/>
    </row>
    <row r="744" ht="12.75">
      <c r="F744" s="300"/>
    </row>
    <row r="745" ht="12.75">
      <c r="F745" s="300"/>
    </row>
    <row r="746" ht="12.75">
      <c r="F746" s="300"/>
    </row>
    <row r="747" ht="12.75">
      <c r="F747" s="300"/>
    </row>
    <row r="748" ht="12.75">
      <c r="F748" s="300"/>
    </row>
    <row r="749" ht="12.75">
      <c r="F749" s="300"/>
    </row>
    <row r="750" ht="12.75">
      <c r="F750" s="300"/>
    </row>
    <row r="751" ht="12.75">
      <c r="F751" s="300"/>
    </row>
    <row r="752" ht="12.75">
      <c r="F752" s="300"/>
    </row>
    <row r="753" ht="12.75">
      <c r="F753" s="300"/>
    </row>
    <row r="754" ht="12.75">
      <c r="F754" s="300"/>
    </row>
    <row r="755" ht="12.75">
      <c r="F755" s="300"/>
    </row>
    <row r="756" ht="12.75">
      <c r="F756" s="300"/>
    </row>
    <row r="757" ht="12.75">
      <c r="F757" s="300"/>
    </row>
    <row r="758" ht="12.75">
      <c r="F758" s="300"/>
    </row>
    <row r="759" ht="12.75">
      <c r="F759" s="300"/>
    </row>
    <row r="760" ht="12.75">
      <c r="F760" s="300"/>
    </row>
    <row r="761" ht="12.75">
      <c r="F761" s="300"/>
    </row>
    <row r="762" ht="12.75">
      <c r="F762" s="300"/>
    </row>
    <row r="763" ht="12.75">
      <c r="F763" s="300"/>
    </row>
    <row r="764" ht="12.75">
      <c r="F764" s="300"/>
    </row>
    <row r="765" ht="12.75">
      <c r="F765" s="300"/>
    </row>
    <row r="766" ht="12.75">
      <c r="F766" s="300"/>
    </row>
    <row r="767" ht="12.75">
      <c r="F767" s="300"/>
    </row>
    <row r="768" ht="12.75">
      <c r="F768" s="300"/>
    </row>
    <row r="769" ht="12.75">
      <c r="F769" s="300"/>
    </row>
    <row r="770" ht="12.75">
      <c r="F770" s="300"/>
    </row>
    <row r="771" ht="12.75">
      <c r="F771" s="300"/>
    </row>
    <row r="772" ht="12.75">
      <c r="F772" s="300"/>
    </row>
    <row r="773" ht="12.75">
      <c r="F773" s="300"/>
    </row>
    <row r="774" ht="12.75">
      <c r="F774" s="300"/>
    </row>
    <row r="775" ht="12.75">
      <c r="F775" s="300"/>
    </row>
    <row r="776" ht="12.75">
      <c r="F776" s="300"/>
    </row>
    <row r="777" ht="12.75">
      <c r="F777" s="300"/>
    </row>
    <row r="778" ht="12.75">
      <c r="F778" s="300"/>
    </row>
    <row r="779" ht="12.75">
      <c r="F779" s="300"/>
    </row>
    <row r="780" ht="12.75">
      <c r="F780" s="300"/>
    </row>
    <row r="781" ht="12.75">
      <c r="F781" s="300"/>
    </row>
    <row r="782" ht="12.75">
      <c r="F782" s="300"/>
    </row>
    <row r="783" ht="12.75">
      <c r="F783" s="300"/>
    </row>
    <row r="784" ht="12.75">
      <c r="F784" s="300"/>
    </row>
    <row r="785" ht="12.75">
      <c r="F785" s="300"/>
    </row>
    <row r="786" ht="12.75">
      <c r="F786" s="300"/>
    </row>
    <row r="787" ht="12.75">
      <c r="F787" s="300"/>
    </row>
    <row r="788" ht="12.75">
      <c r="F788" s="300"/>
    </row>
    <row r="789" ht="12.75">
      <c r="F789" s="300"/>
    </row>
    <row r="790" ht="12.75">
      <c r="F790" s="300"/>
    </row>
    <row r="791" ht="12.75">
      <c r="F791" s="300"/>
    </row>
    <row r="792" ht="12.75">
      <c r="F792" s="300"/>
    </row>
    <row r="793" ht="12.75">
      <c r="F793" s="300"/>
    </row>
    <row r="794" ht="12.75">
      <c r="F794" s="300"/>
    </row>
    <row r="795" ht="12.75">
      <c r="F795" s="300"/>
    </row>
    <row r="796" ht="12.75">
      <c r="F796" s="300"/>
    </row>
    <row r="797" ht="12.75">
      <c r="F797" s="300"/>
    </row>
    <row r="798" ht="12.75">
      <c r="F798" s="300"/>
    </row>
    <row r="799" ht="12.75">
      <c r="F799" s="300"/>
    </row>
    <row r="800" ht="12.75">
      <c r="F800" s="300"/>
    </row>
    <row r="801" ht="12.75">
      <c r="F801" s="300"/>
    </row>
    <row r="802" ht="12.75">
      <c r="F802" s="300"/>
    </row>
    <row r="803" ht="12.75">
      <c r="F803" s="300"/>
    </row>
    <row r="804" ht="12.75">
      <c r="F804" s="300"/>
    </row>
    <row r="805" ht="12.75">
      <c r="F805" s="300"/>
    </row>
    <row r="806" ht="12.75">
      <c r="F806" s="300"/>
    </row>
    <row r="807" ht="12.75">
      <c r="F807" s="300"/>
    </row>
    <row r="808" ht="12.75">
      <c r="F808" s="300"/>
    </row>
    <row r="809" ht="12.75">
      <c r="F809" s="300"/>
    </row>
    <row r="810" ht="12.75">
      <c r="F810" s="300"/>
    </row>
    <row r="811" ht="12.75">
      <c r="F811" s="300"/>
    </row>
    <row r="812" ht="12.75">
      <c r="F812" s="300"/>
    </row>
    <row r="813" ht="12.75">
      <c r="F813" s="300"/>
    </row>
    <row r="814" ht="12.75">
      <c r="F814" s="300"/>
    </row>
    <row r="815" ht="12.75">
      <c r="F815" s="300"/>
    </row>
    <row r="816" ht="12.75">
      <c r="F816" s="300"/>
    </row>
    <row r="817" ht="12.75">
      <c r="F817" s="300"/>
    </row>
    <row r="818" ht="12.75">
      <c r="F818" s="300"/>
    </row>
    <row r="819" ht="12.75">
      <c r="F819" s="300"/>
    </row>
    <row r="820" ht="12.75">
      <c r="F820" s="300"/>
    </row>
    <row r="821" ht="12.75">
      <c r="F821" s="300"/>
    </row>
    <row r="822" ht="12.75">
      <c r="F822" s="300"/>
    </row>
    <row r="823" ht="12.75">
      <c r="F823" s="300"/>
    </row>
    <row r="824" ht="12.75">
      <c r="F824" s="300"/>
    </row>
    <row r="825" ht="12.75">
      <c r="F825" s="300"/>
    </row>
    <row r="826" ht="12.75">
      <c r="F826" s="300"/>
    </row>
    <row r="827" ht="12.75">
      <c r="F827" s="300"/>
    </row>
    <row r="828" ht="12.75">
      <c r="F828" s="300"/>
    </row>
    <row r="829" ht="12.75">
      <c r="F829" s="300"/>
    </row>
    <row r="830" ht="12.75">
      <c r="F830" s="300"/>
    </row>
    <row r="831" ht="12.75">
      <c r="F831" s="300"/>
    </row>
    <row r="832" ht="12.75">
      <c r="F832" s="300"/>
    </row>
    <row r="833" ht="12.75">
      <c r="F833" s="300"/>
    </row>
    <row r="834" ht="12.75">
      <c r="F834" s="300"/>
    </row>
    <row r="835" ht="12.75">
      <c r="F835" s="300"/>
    </row>
    <row r="836" ht="12.75">
      <c r="F836" s="300"/>
    </row>
    <row r="837" ht="12.75">
      <c r="F837" s="300"/>
    </row>
    <row r="838" ht="12.75">
      <c r="F838" s="300"/>
    </row>
    <row r="839" ht="12.75">
      <c r="F839" s="300"/>
    </row>
    <row r="840" ht="12.75">
      <c r="F840" s="300"/>
    </row>
    <row r="841" ht="12.75">
      <c r="F841" s="300"/>
    </row>
    <row r="842" ht="12.75">
      <c r="F842" s="300"/>
    </row>
    <row r="843" ht="12.75">
      <c r="F843" s="300"/>
    </row>
    <row r="844" ht="12.75">
      <c r="F844" s="300"/>
    </row>
    <row r="845" ht="12.75">
      <c r="F845" s="300"/>
    </row>
    <row r="846" ht="12.75">
      <c r="F846" s="300"/>
    </row>
    <row r="847" ht="12.75">
      <c r="F847" s="300"/>
    </row>
    <row r="848" ht="12.75">
      <c r="F848" s="300"/>
    </row>
    <row r="849" ht="12.75">
      <c r="F849" s="300"/>
    </row>
    <row r="850" ht="12.75">
      <c r="F850" s="300"/>
    </row>
    <row r="851" ht="12.75">
      <c r="F851" s="300"/>
    </row>
    <row r="852" ht="12.75">
      <c r="F852" s="300"/>
    </row>
    <row r="853" ht="12.75">
      <c r="F853" s="300"/>
    </row>
    <row r="854" ht="12.75">
      <c r="F854" s="300"/>
    </row>
    <row r="855" ht="12.75">
      <c r="F855" s="300"/>
    </row>
    <row r="856" ht="12.75">
      <c r="F856" s="300"/>
    </row>
    <row r="857" ht="12.75">
      <c r="F857" s="300"/>
    </row>
    <row r="858" ht="12.75">
      <c r="F858" s="300"/>
    </row>
    <row r="859" ht="12.75">
      <c r="F859" s="300"/>
    </row>
    <row r="860" ht="12.75">
      <c r="F860" s="300"/>
    </row>
    <row r="861" ht="12.75">
      <c r="F861" s="300"/>
    </row>
    <row r="862" ht="12.75">
      <c r="F862" s="300"/>
    </row>
    <row r="863" ht="12.75">
      <c r="F863" s="300"/>
    </row>
    <row r="864" ht="12.75">
      <c r="F864" s="300"/>
    </row>
    <row r="865" ht="12.75">
      <c r="F865" s="300"/>
    </row>
    <row r="866" ht="12.75">
      <c r="F866" s="300"/>
    </row>
    <row r="867" ht="12.75">
      <c r="F867" s="300"/>
    </row>
    <row r="868" ht="12.75">
      <c r="F868" s="300"/>
    </row>
    <row r="869" ht="12.75">
      <c r="F869" s="300"/>
    </row>
    <row r="870" ht="12.75">
      <c r="F870" s="300"/>
    </row>
    <row r="871" ht="12.75">
      <c r="F871" s="300"/>
    </row>
    <row r="872" ht="12.75">
      <c r="F872" s="300"/>
    </row>
    <row r="873" ht="12.75">
      <c r="F873" s="300"/>
    </row>
    <row r="874" ht="12.75">
      <c r="F874" s="300"/>
    </row>
    <row r="875" ht="12.75">
      <c r="F875" s="300"/>
    </row>
    <row r="876" ht="12.75">
      <c r="F876" s="300"/>
    </row>
    <row r="877" ht="12.75">
      <c r="F877" s="300"/>
    </row>
    <row r="878" ht="12.75">
      <c r="F878" s="300"/>
    </row>
    <row r="879" ht="12.75">
      <c r="F879" s="300"/>
    </row>
    <row r="880" ht="12.75">
      <c r="F880" s="300"/>
    </row>
    <row r="881" ht="12.75">
      <c r="F881" s="300"/>
    </row>
    <row r="882" ht="12.75">
      <c r="F882" s="300"/>
    </row>
    <row r="883" ht="12.75">
      <c r="F883" s="300"/>
    </row>
    <row r="884" ht="12.75">
      <c r="F884" s="300"/>
    </row>
    <row r="885" ht="12.75">
      <c r="F885" s="300"/>
    </row>
    <row r="886" ht="12.75">
      <c r="F886" s="300"/>
    </row>
    <row r="887" ht="12.75">
      <c r="F887" s="300"/>
    </row>
    <row r="888" ht="12.75">
      <c r="F888" s="300"/>
    </row>
    <row r="889" ht="12.75">
      <c r="F889" s="300"/>
    </row>
    <row r="890" ht="12.75">
      <c r="F890" s="300"/>
    </row>
    <row r="891" ht="12.75">
      <c r="F891" s="300"/>
    </row>
    <row r="892" ht="12.75">
      <c r="F892" s="300"/>
    </row>
    <row r="893" ht="12.75">
      <c r="F893" s="300"/>
    </row>
    <row r="894" ht="12.75">
      <c r="F894" s="300"/>
    </row>
    <row r="895" ht="12.75">
      <c r="F895" s="300"/>
    </row>
    <row r="896" ht="12.75">
      <c r="F896" s="300"/>
    </row>
    <row r="897" ht="12.75">
      <c r="F897" s="300"/>
    </row>
    <row r="898" ht="12.75">
      <c r="F898" s="300"/>
    </row>
    <row r="899" ht="12.75">
      <c r="F899" s="300"/>
    </row>
  </sheetData>
  <sheetProtection/>
  <mergeCells count="240">
    <mergeCell ref="X67:X71"/>
    <mergeCell ref="Y67:Y71"/>
    <mergeCell ref="Z67:Z71"/>
    <mergeCell ref="Z86:Z88"/>
    <mergeCell ref="T170:T171"/>
    <mergeCell ref="U170:U171"/>
    <mergeCell ref="A174:S174"/>
    <mergeCell ref="Z8:Z10"/>
    <mergeCell ref="A64:A66"/>
    <mergeCell ref="T67:T71"/>
    <mergeCell ref="U67:U71"/>
    <mergeCell ref="V67:V71"/>
    <mergeCell ref="W67:W71"/>
    <mergeCell ref="T86:T88"/>
    <mergeCell ref="U86:U88"/>
    <mergeCell ref="V86:V88"/>
    <mergeCell ref="W86:W88"/>
    <mergeCell ref="X86:X88"/>
    <mergeCell ref="Y86:Y88"/>
    <mergeCell ref="V170:V171"/>
    <mergeCell ref="W170:W171"/>
    <mergeCell ref="X170:X171"/>
    <mergeCell ref="Y170:Y171"/>
    <mergeCell ref="Y156:Y157"/>
    <mergeCell ref="Z145:Z147"/>
    <mergeCell ref="Z156:Z157"/>
    <mergeCell ref="Z170:Z171"/>
    <mergeCell ref="T163:T164"/>
    <mergeCell ref="U163:U164"/>
    <mergeCell ref="V163:V164"/>
    <mergeCell ref="W163:W164"/>
    <mergeCell ref="Y163:Y164"/>
    <mergeCell ref="Z163:Z164"/>
    <mergeCell ref="X163:X164"/>
    <mergeCell ref="T156:T157"/>
    <mergeCell ref="U156:U157"/>
    <mergeCell ref="V156:V157"/>
    <mergeCell ref="V145:V147"/>
    <mergeCell ref="W145:W147"/>
    <mergeCell ref="X145:X147"/>
    <mergeCell ref="W156:W157"/>
    <mergeCell ref="X156:X157"/>
    <mergeCell ref="T8:T10"/>
    <mergeCell ref="U8:U10"/>
    <mergeCell ref="V8:V10"/>
    <mergeCell ref="T145:T147"/>
    <mergeCell ref="U145:U147"/>
    <mergeCell ref="Y145:Y147"/>
    <mergeCell ref="W8:W10"/>
    <mergeCell ref="X8:X10"/>
    <mergeCell ref="Y8:Y10"/>
    <mergeCell ref="T94:Z94"/>
    <mergeCell ref="S170:S171"/>
    <mergeCell ref="S67:S71"/>
    <mergeCell ref="S72:S76"/>
    <mergeCell ref="S154:S155"/>
    <mergeCell ref="S156:S157"/>
    <mergeCell ref="S161:S162"/>
    <mergeCell ref="S163:S164"/>
    <mergeCell ref="H156:H157"/>
    <mergeCell ref="G161:G162"/>
    <mergeCell ref="G163:G164"/>
    <mergeCell ref="A160:R160"/>
    <mergeCell ref="A161:A162"/>
    <mergeCell ref="B161:B162"/>
    <mergeCell ref="C161:C162"/>
    <mergeCell ref="F161:F162"/>
    <mergeCell ref="I161:I162"/>
    <mergeCell ref="H161:H162"/>
    <mergeCell ref="J161:J162"/>
    <mergeCell ref="K161:K162"/>
    <mergeCell ref="D145:E145"/>
    <mergeCell ref="F145:F147"/>
    <mergeCell ref="J146:K146"/>
    <mergeCell ref="F154:F155"/>
    <mergeCell ref="I154:I155"/>
    <mergeCell ref="J154:J155"/>
    <mergeCell ref="G146:G147"/>
    <mergeCell ref="H146:H147"/>
    <mergeCell ref="A145:A147"/>
    <mergeCell ref="B145:B147"/>
    <mergeCell ref="C145:C147"/>
    <mergeCell ref="H9:H10"/>
    <mergeCell ref="F8:F10"/>
    <mergeCell ref="D86:E86"/>
    <mergeCell ref="A94:R94"/>
    <mergeCell ref="F86:F88"/>
    <mergeCell ref="A67:A71"/>
    <mergeCell ref="K67:K71"/>
    <mergeCell ref="C8:C10"/>
    <mergeCell ref="A8:A10"/>
    <mergeCell ref="B8:B10"/>
    <mergeCell ref="J9:K9"/>
    <mergeCell ref="A126:A129"/>
    <mergeCell ref="L9:M9"/>
    <mergeCell ref="G8:O8"/>
    <mergeCell ref="G9:G10"/>
    <mergeCell ref="Q8:R8"/>
    <mergeCell ref="I67:I71"/>
    <mergeCell ref="J67:J71"/>
    <mergeCell ref="M67:M71"/>
    <mergeCell ref="L67:L71"/>
    <mergeCell ref="N67:N71"/>
    <mergeCell ref="O67:O71"/>
    <mergeCell ref="Q67:Q71"/>
    <mergeCell ref="R67:R71"/>
    <mergeCell ref="P8:P10"/>
    <mergeCell ref="I146:I147"/>
    <mergeCell ref="M72:M76"/>
    <mergeCell ref="I87:I88"/>
    <mergeCell ref="G145:O145"/>
    <mergeCell ref="D8:E8"/>
    <mergeCell ref="A119:A121"/>
    <mergeCell ref="A72:A76"/>
    <mergeCell ref="A114:A118"/>
    <mergeCell ref="D114:D118"/>
    <mergeCell ref="E114:E118"/>
    <mergeCell ref="A86:A88"/>
    <mergeCell ref="B86:B88"/>
    <mergeCell ref="C86:C88"/>
    <mergeCell ref="C67:C71"/>
    <mergeCell ref="G156:G157"/>
    <mergeCell ref="L178:L182"/>
    <mergeCell ref="I178:I182"/>
    <mergeCell ref="J178:J182"/>
    <mergeCell ref="K178:K182"/>
    <mergeCell ref="F156:F157"/>
    <mergeCell ref="M178:M182"/>
    <mergeCell ref="A148:R148"/>
    <mergeCell ref="A175:A177"/>
    <mergeCell ref="Q178:Q182"/>
    <mergeCell ref="R178:R182"/>
    <mergeCell ref="N178:N182"/>
    <mergeCell ref="F178:F182"/>
    <mergeCell ref="A156:A157"/>
    <mergeCell ref="B156:B157"/>
    <mergeCell ref="C156:C157"/>
    <mergeCell ref="L146:M146"/>
    <mergeCell ref="P145:P147"/>
    <mergeCell ref="Q154:Q155"/>
    <mergeCell ref="R154:R155"/>
    <mergeCell ref="O178:O182"/>
    <mergeCell ref="A154:A155"/>
    <mergeCell ref="B154:B155"/>
    <mergeCell ref="C154:C155"/>
    <mergeCell ref="A178:A182"/>
    <mergeCell ref="C178:C182"/>
    <mergeCell ref="K154:K155"/>
    <mergeCell ref="G154:G155"/>
    <mergeCell ref="L154:L155"/>
    <mergeCell ref="M154:M155"/>
    <mergeCell ref="N154:N155"/>
    <mergeCell ref="O154:O155"/>
    <mergeCell ref="H154:H155"/>
    <mergeCell ref="I156:I157"/>
    <mergeCell ref="J156:J157"/>
    <mergeCell ref="K156:K157"/>
    <mergeCell ref="L156:L157"/>
    <mergeCell ref="R156:R157"/>
    <mergeCell ref="M156:M157"/>
    <mergeCell ref="N156:N157"/>
    <mergeCell ref="O156:O157"/>
    <mergeCell ref="Q156:Q157"/>
    <mergeCell ref="L161:L162"/>
    <mergeCell ref="M161:M162"/>
    <mergeCell ref="N161:N162"/>
    <mergeCell ref="O161:O162"/>
    <mergeCell ref="Q161:Q162"/>
    <mergeCell ref="R161:R162"/>
    <mergeCell ref="A163:A164"/>
    <mergeCell ref="B163:B164"/>
    <mergeCell ref="C163:C164"/>
    <mergeCell ref="F163:F164"/>
    <mergeCell ref="I163:I164"/>
    <mergeCell ref="J163:J164"/>
    <mergeCell ref="H163:H164"/>
    <mergeCell ref="K163:K164"/>
    <mergeCell ref="L163:L164"/>
    <mergeCell ref="M163:M164"/>
    <mergeCell ref="N163:N164"/>
    <mergeCell ref="O163:O164"/>
    <mergeCell ref="Q163:Q164"/>
    <mergeCell ref="R163:R164"/>
    <mergeCell ref="A167:R167"/>
    <mergeCell ref="A170:A171"/>
    <mergeCell ref="B170:B171"/>
    <mergeCell ref="C170:C171"/>
    <mergeCell ref="F170:F171"/>
    <mergeCell ref="I170:I171"/>
    <mergeCell ref="J170:J171"/>
    <mergeCell ref="K170:K171"/>
    <mergeCell ref="L170:L171"/>
    <mergeCell ref="R170:R171"/>
    <mergeCell ref="A168:A169"/>
    <mergeCell ref="M170:M171"/>
    <mergeCell ref="N170:N171"/>
    <mergeCell ref="O170:O171"/>
    <mergeCell ref="Q170:Q171"/>
    <mergeCell ref="H170:H171"/>
    <mergeCell ref="G170:G171"/>
    <mergeCell ref="A149:A153"/>
    <mergeCell ref="Q145:R145"/>
    <mergeCell ref="J72:J76"/>
    <mergeCell ref="K72:K76"/>
    <mergeCell ref="N72:N76"/>
    <mergeCell ref="O72:O76"/>
    <mergeCell ref="Q72:Q76"/>
    <mergeCell ref="R72:R76"/>
    <mergeCell ref="I72:I76"/>
    <mergeCell ref="Q146:R146"/>
    <mergeCell ref="A122:A123"/>
    <mergeCell ref="A124:A125"/>
    <mergeCell ref="L72:L76"/>
    <mergeCell ref="G86:O86"/>
    <mergeCell ref="A97:A112"/>
    <mergeCell ref="L87:M87"/>
    <mergeCell ref="G87:G88"/>
    <mergeCell ref="H87:H88"/>
    <mergeCell ref="J87:K87"/>
    <mergeCell ref="C72:C76"/>
    <mergeCell ref="A131:A134"/>
    <mergeCell ref="F67:F71"/>
    <mergeCell ref="Q9:R9"/>
    <mergeCell ref="Q87:R87"/>
    <mergeCell ref="A51:A54"/>
    <mergeCell ref="I9:I10"/>
    <mergeCell ref="A29:R29"/>
    <mergeCell ref="F72:F76"/>
    <mergeCell ref="P86:P88"/>
    <mergeCell ref="Q86:R86"/>
    <mergeCell ref="A1:Z1"/>
    <mergeCell ref="A3:Z3"/>
    <mergeCell ref="S29:Z29"/>
    <mergeCell ref="T72:T76"/>
    <mergeCell ref="U72:U76"/>
    <mergeCell ref="V72:V76"/>
    <mergeCell ref="W72:W76"/>
    <mergeCell ref="X72:X76"/>
    <mergeCell ref="Y72:Y76"/>
    <mergeCell ref="Z72:Z76"/>
  </mergeCells>
  <printOptions horizontalCentered="1" verticalCentered="1"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8" scale="71" r:id="rId1"/>
  <headerFooter alignWithMargins="0">
    <oddHeader>&amp;RII./1.4. sz. melléklet</oddHeader>
    <oddFooter>&amp;C&amp;P. oldal</oddFooter>
  </headerFooter>
  <rowBreaks count="2" manualBreakCount="2">
    <brk id="80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KÖTIVIZIG</dc:creator>
  <cp:keywords/>
  <dc:description/>
  <cp:lastModifiedBy>Windows-felhasználó</cp:lastModifiedBy>
  <cp:lastPrinted>2018-04-11T12:07:27Z</cp:lastPrinted>
  <dcterms:created xsi:type="dcterms:W3CDTF">2008-07-03T12:47:58Z</dcterms:created>
  <dcterms:modified xsi:type="dcterms:W3CDTF">2018-04-15T15:42:48Z</dcterms:modified>
  <cp:category/>
  <cp:version/>
  <cp:contentType/>
  <cp:contentStatus/>
</cp:coreProperties>
</file>