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855" yWindow="195" windowWidth="10215" windowHeight="12615" tabRatio="518"/>
  </bookViews>
  <sheets>
    <sheet name="Fejlesztéssel_és anélkü bővülő " sheetId="10" r:id="rId1"/>
    <sheet name="Fejlesztés I." sheetId="8" r:id="rId2"/>
    <sheet name="segédlet" sheetId="9" r:id="rId3"/>
    <sheet name="segédlet létszám" sheetId="11" r:id="rId4"/>
    <sheet name="segédlet eszközbesz. " sheetId="12" r:id="rId5"/>
    <sheet name="segédlet üzem.fennt." sheetId="13" r:id="rId6"/>
  </sheets>
  <definedNames>
    <definedName name="_xlnm._FilterDatabase" localSheetId="0" hidden="1">'Fejlesztéssel_és anélkü bővülő '!$A$5:$T$355</definedName>
    <definedName name="_xlnm._FilterDatabase" localSheetId="3" hidden="1">'segédlet létszám'!$A$1:$B$130</definedName>
    <definedName name="_Toc503208933" localSheetId="1">'Fejlesztés I.'!$F$38</definedName>
    <definedName name="Fejlesztéses" localSheetId="0">segédlet!$B$3:$B$5</definedName>
    <definedName name="_xlnm.Print_Titles" localSheetId="1">'Fejlesztés I.'!$2:$2</definedName>
    <definedName name="_xlnm.Print_Titles" localSheetId="0">'Fejlesztéssel_és anélkü bővülő '!$5:$8</definedName>
    <definedName name="_xlnm.Print_Area" localSheetId="1">'Fejlesztés I.'!$A$1:$P$28</definedName>
    <definedName name="_xlnm.Print_Area" localSheetId="0">'Fejlesztéssel_és anélkü bővülő '!$A$1:$T$356</definedName>
  </definedNames>
  <calcPr calcId="145621"/>
</workbook>
</file>

<file path=xl/calcChain.xml><?xml version="1.0" encoding="utf-8"?>
<calcChain xmlns="http://schemas.openxmlformats.org/spreadsheetml/2006/main">
  <c r="G28" i="8" l="1"/>
  <c r="O28" i="8" l="1"/>
  <c r="N28" i="8"/>
  <c r="T290" i="10" l="1"/>
  <c r="T289" i="10"/>
  <c r="T288" i="10"/>
  <c r="T267" i="10"/>
  <c r="T266" i="10"/>
  <c r="T265" i="10"/>
  <c r="T264" i="10"/>
  <c r="T263" i="10"/>
  <c r="T261" i="10"/>
  <c r="T260" i="10"/>
  <c r="T259" i="10"/>
  <c r="T258" i="10"/>
  <c r="T256" i="10"/>
  <c r="T255" i="10"/>
  <c r="T254" i="10"/>
  <c r="T253" i="10"/>
  <c r="T252" i="10"/>
  <c r="T251" i="10"/>
  <c r="T248" i="10"/>
  <c r="T247" i="10"/>
  <c r="T246" i="10"/>
  <c r="T245" i="10"/>
  <c r="T237" i="10"/>
  <c r="T234" i="10"/>
  <c r="T233" i="10"/>
  <c r="T232" i="10"/>
  <c r="T231" i="10"/>
  <c r="T230" i="10"/>
  <c r="T229" i="10"/>
  <c r="T228" i="10"/>
  <c r="T227" i="10"/>
  <c r="T226" i="10"/>
  <c r="T224" i="10"/>
  <c r="T223" i="10"/>
  <c r="I328" i="10" l="1"/>
  <c r="I325" i="10"/>
  <c r="R93" i="10" l="1"/>
  <c r="D30" i="12" l="1"/>
  <c r="I200" i="10" l="1"/>
  <c r="I115" i="10"/>
  <c r="I101" i="10"/>
  <c r="I105" i="10"/>
  <c r="I88" i="10"/>
  <c r="I64" i="10"/>
  <c r="I213" i="10"/>
  <c r="I209" i="10"/>
  <c r="I197" i="10"/>
  <c r="I257" i="10"/>
  <c r="I238" i="10"/>
  <c r="I179" i="10"/>
  <c r="I40" i="10"/>
  <c r="I193" i="10"/>
  <c r="I23" i="10"/>
  <c r="I174" i="10"/>
  <c r="I182" i="10"/>
  <c r="I17" i="10"/>
  <c r="R17" i="10" l="1"/>
  <c r="R23" i="10" l="1"/>
  <c r="T344" i="10" l="1"/>
  <c r="S344" i="10"/>
  <c r="O344" i="10"/>
  <c r="G10" i="11"/>
  <c r="Q344" i="10" l="1"/>
  <c r="R51" i="10"/>
  <c r="R182" i="10"/>
  <c r="R341" i="10"/>
  <c r="R238" i="10"/>
  <c r="R226" i="10"/>
  <c r="R316" i="10"/>
  <c r="R315" i="10"/>
  <c r="R213" i="10"/>
  <c r="R304" i="10"/>
  <c r="R216" i="10"/>
  <c r="R205" i="10"/>
  <c r="R268" i="10"/>
  <c r="R197" i="10"/>
  <c r="R209" i="10"/>
  <c r="R323" i="10"/>
  <c r="R88" i="10"/>
  <c r="R329" i="10"/>
  <c r="R325" i="10"/>
  <c r="R115" i="10" l="1"/>
  <c r="R174" i="10"/>
  <c r="R166" i="10"/>
  <c r="I344" i="10"/>
  <c r="R344" i="10" l="1"/>
  <c r="J344" i="10"/>
</calcChain>
</file>

<file path=xl/sharedStrings.xml><?xml version="1.0" encoding="utf-8"?>
<sst xmlns="http://schemas.openxmlformats.org/spreadsheetml/2006/main" count="1099" uniqueCount="693">
  <si>
    <t>KÖTIVIZIG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</si>
  <si>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</si>
  <si>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</si>
  <si>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</si>
  <si>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</si>
  <si>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</si>
  <si>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</si>
  <si>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</si>
  <si>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</si>
  <si>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</si>
  <si>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</si>
  <si>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</si>
  <si>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</si>
  <si>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</si>
  <si>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4.</t>
  </si>
  <si>
    <t>Kecskeri tározó</t>
  </si>
  <si>
    <t>1.2.  Holtágak fejlesztése, rehabilitációja</t>
  </si>
  <si>
    <t>Alcsi Holt-Tisza (kotrás I. ütem)</t>
  </si>
  <si>
    <t xml:space="preserve">Cibakházi Holt-Tisza </t>
  </si>
  <si>
    <t xml:space="preserve">Szajoli Holt-Tisza </t>
  </si>
  <si>
    <t xml:space="preserve">Szászberki Holt-Zagyva </t>
  </si>
  <si>
    <t xml:space="preserve">Cserőközi Holt-Tisza </t>
  </si>
  <si>
    <t>Harangzugi Holt-Körös</t>
  </si>
  <si>
    <t>Kanyari Holt-Tisza</t>
  </si>
  <si>
    <t>Gyova-Mámai Holt-Tisza</t>
  </si>
  <si>
    <t>Halásztelek-Túrtő-Harcsás-Holt-Körös</t>
  </si>
  <si>
    <t>15.</t>
  </si>
  <si>
    <t>16.</t>
  </si>
  <si>
    <t>17.</t>
  </si>
  <si>
    <t>18.</t>
  </si>
  <si>
    <t>Tiszaugi-Holt-Tisza</t>
  </si>
  <si>
    <t>Tehenesi-Holt-Körös</t>
  </si>
  <si>
    <t>1.3. Új (átfolyásos) tározók kialakítása</t>
  </si>
  <si>
    <t>Megnevezés</t>
  </si>
  <si>
    <t>3. A belvizek területen hagyása, vízvisszatartást, tározást szolgáló lehetséges területek</t>
  </si>
  <si>
    <t>1.1 Meglévő öntözővíz tározók fejlesztési lehetőségei</t>
  </si>
  <si>
    <t>3.3. Csatornákban visszatartható vízmennyiségek</t>
  </si>
  <si>
    <t>3.4. Tájgazdálkodás az árvízi tározók területén</t>
  </si>
  <si>
    <t>Közösségi célú tájgazdálkodási infrastruktúra kialakítása a Hanyi-Tiszasülyi árvízszint-csökkentő tározó területén II. ütem</t>
  </si>
  <si>
    <t>Közösségi célú tájgazdálkodási infrastruktúra kialakítása a Nagykunsági árvízszint-csökkentő tározó területén</t>
  </si>
  <si>
    <t>Közösségi célú tájgazdálkodási infrastruktúra kialakítása a Tiszaroffi árvízszint-csökkentő tározó területén</t>
  </si>
  <si>
    <t>Nk. III-2-12  öntözőcsatorna ismételt üzembe helyezése</t>
  </si>
  <si>
    <t>Beruházás teljes becsült költsége 
bruttó millió Ft</t>
  </si>
  <si>
    <t>Szám</t>
  </si>
  <si>
    <t>Fejezetszám</t>
  </si>
  <si>
    <t>KÖTIVIZIG ÖNTÖZÉSFEJLESZTÉSI STARTÉGIÁJA 2018.
FEJLESZTÉSI IGÉNYEK</t>
  </si>
  <si>
    <t>1.2.2.12</t>
  </si>
  <si>
    <t>I.
1.1.2.</t>
  </si>
  <si>
    <t>I.
1.2.4.</t>
  </si>
  <si>
    <t>I.
1.2.5.</t>
  </si>
  <si>
    <t>I.
1.2.6.</t>
  </si>
  <si>
    <t>I.
1.2.7.</t>
  </si>
  <si>
    <t>I.
1.2.9.</t>
  </si>
  <si>
    <t>I.
1.2.11.</t>
  </si>
  <si>
    <t>I.
1.2.12.</t>
  </si>
  <si>
    <t>I.
1.2.13.</t>
  </si>
  <si>
    <t>I.
1.2.14.</t>
  </si>
  <si>
    <t>I.
1.2.15.</t>
  </si>
  <si>
    <t>I.
1.3.5.</t>
  </si>
  <si>
    <t>I.
3.3.2.</t>
  </si>
  <si>
    <t>I.
3.4.3.</t>
  </si>
  <si>
    <t>I.
3.4.2.</t>
  </si>
  <si>
    <t>I.
3.4.1.</t>
  </si>
  <si>
    <t xml:space="preserve"> I. KÖTET ÖSSZESEN</t>
  </si>
  <si>
    <t>Hortobágy-Berettyó térségi vízkészlet növelése</t>
  </si>
  <si>
    <t>I.
2.2.</t>
  </si>
  <si>
    <t>I.
1.2.8.</t>
  </si>
  <si>
    <t>Eszközbeszerzési igény</t>
  </si>
  <si>
    <t>mennyiség</t>
  </si>
  <si>
    <t>eszköz 
megnevezése</t>
  </si>
  <si>
    <t>Fegyverneki Holt-Tisza</t>
  </si>
  <si>
    <t>Humán erőforrás igény</t>
  </si>
  <si>
    <t>munakör</t>
  </si>
  <si>
    <t>létszám</t>
  </si>
  <si>
    <t>munkáltatói bruttó költség
Ft/év</t>
  </si>
  <si>
    <t>Fenntartási, karbanartási költség
Ft/év</t>
  </si>
  <si>
    <t>Üzemeltetési
költség
Ft/év</t>
  </si>
  <si>
    <t>Érintett víztér megnevezése</t>
  </si>
  <si>
    <t xml:space="preserve">Területileg illetékes VIZIG 
</t>
  </si>
  <si>
    <t>Szakasz-mérnöség</t>
  </si>
  <si>
    <t xml:space="preserve">Karcagi </t>
  </si>
  <si>
    <t xml:space="preserve">Mezőtúri </t>
  </si>
  <si>
    <t>Kiskörei</t>
  </si>
  <si>
    <t>Szolnoki</t>
  </si>
  <si>
    <t>Karcagi, Mezőtúri</t>
  </si>
  <si>
    <t>Holt-Berettyó - Túrkevei V. csatorna</t>
  </si>
  <si>
    <t>Kiskörei, Szolnoki</t>
  </si>
  <si>
    <t>Fegyverneki holtág, Kocsordosi-A csatorna, Nk.IV-1</t>
  </si>
  <si>
    <t>Szászberki holtág,119.sz csatorna,32.sz csatorna</t>
  </si>
  <si>
    <t>Hortobágy-Berettyó</t>
  </si>
  <si>
    <t>28. sz. csatorna</t>
  </si>
  <si>
    <t>Mirhó-Gyócsi rendszer</t>
  </si>
  <si>
    <t>Gói-tói rendszer</t>
  </si>
  <si>
    <t>Gástyási 1. öcs.</t>
  </si>
  <si>
    <t>Nkfcs. Keleti-ág közvetlen</t>
  </si>
  <si>
    <t>Nkfcs. Nyugati-ág</t>
  </si>
  <si>
    <t>költség
Ft</t>
  </si>
  <si>
    <t>gépkezelő</t>
  </si>
  <si>
    <t>Összesen:</t>
  </si>
  <si>
    <t>Új építendő csatornák (területszerzés)</t>
  </si>
  <si>
    <t>Idegen tulajdonban lévő, fejlesztéshez szükséges csatornák</t>
  </si>
  <si>
    <t>Fejlesztéssel üzembe helyezhető, jelenleg nem üzemelő öntözőcsatornák</t>
  </si>
  <si>
    <t>Fejlesztéssel  kettősműködésűvé tehető belvízcsatornák</t>
  </si>
  <si>
    <t>Üzemképtelen öntözőcsatornák</t>
  </si>
  <si>
    <t>Üzemelő kettősműködésű belvízcsatornák</t>
  </si>
  <si>
    <t>Üzemelő öntözőcsatornák</t>
  </si>
  <si>
    <t>hossza (fm)</t>
  </si>
  <si>
    <t xml:space="preserve"> tipusa</t>
  </si>
  <si>
    <t>Vízellátó csatornák:</t>
  </si>
  <si>
    <t>*megjegyzés: A TIVIZIG kezelésében és a KÖTIVIZIG üzemeltetésében lévő Tiszafüredi II. mellék teljes hossza 10255 fm, amelyből 3350 fm kezdeti szakasza üzemképes!</t>
  </si>
  <si>
    <t>KÖTIVIZIG Összesen:</t>
  </si>
  <si>
    <t xml:space="preserve"> -</t>
  </si>
  <si>
    <t>Lásd 1.2.3.1. pont  Nk. VI. fürt kiépítése, Fegyvernek-Szajol öblözetek többcélú fejlesztésében</t>
  </si>
  <si>
    <t xml:space="preserve">Surjáni ö.cs. (Nem üzemel) </t>
  </si>
  <si>
    <t>-</t>
  </si>
  <si>
    <t>Szórvány a Tiszán</t>
  </si>
  <si>
    <t>N-15. ö.cs. (Nem üzemel)</t>
  </si>
  <si>
    <t>Szórvány a HB-n</t>
  </si>
  <si>
    <t>Nk.III-2-12. fürtcs. (Nem üzemel 1992-től)</t>
  </si>
  <si>
    <t>1.2.5.9.</t>
  </si>
  <si>
    <t>Nk.III-2-12.</t>
  </si>
  <si>
    <t xml:space="preserve">Karcagi Szmg. </t>
  </si>
  <si>
    <t>Lásd 1.2.3.2. Tilalmasi öntözőrendszer fejlesztése</t>
  </si>
  <si>
    <t>N-11. ö.cs. (Nem üzemel 1994-től)</t>
  </si>
  <si>
    <t>Tilalmasi</t>
  </si>
  <si>
    <t>Lásd 1.2.3.1. Nk. VI. fürt kiépítése, Fegyvernek-Szajol öblözetek többcélú fejlesztésében</t>
  </si>
  <si>
    <t>Tiszapüspöki ök.cs. (Nem üzemel 1992-től)</t>
  </si>
  <si>
    <t>Lásd 1.2.3.1. pont Nk. VI. fürt kiépítése, Fegyvernek-Szajol öblözetek többcélú fejlesztésében</t>
  </si>
  <si>
    <t>Tiszapüspöki ö.cs. (Nem üzemel 1992-től)</t>
  </si>
  <si>
    <t>Tiszapüspöki</t>
  </si>
  <si>
    <t>Halásztelki I-IV. (Nem üzemel 1989-től)</t>
  </si>
  <si>
    <t>Halásztelki</t>
  </si>
  <si>
    <t>Kútréti V. ö.cs. (Nem üzemel 1998-tól)</t>
  </si>
  <si>
    <t>Kútréti hullámtéri csat. (Nem üzemel 1998-tól)</t>
  </si>
  <si>
    <t>1.2.5.5.</t>
  </si>
  <si>
    <t>Kútréti</t>
  </si>
  <si>
    <t>Mezőtúri Szmg.</t>
  </si>
  <si>
    <t>Lásd 1.2.3.1. pont Nk. VI. fürt kiépítése, Fegyvernek-Szajol öblözetek többcélú fejlesztése</t>
  </si>
  <si>
    <t>Óballai ö.cs. (Nem üzemel 1993-tól)</t>
  </si>
  <si>
    <t>Óballai</t>
  </si>
  <si>
    <t>Lakitelki öcs. Ismételt üzembe helyezése</t>
  </si>
  <si>
    <t>Lakitelki ö.cs. (Nem üzemel 1995-től)</t>
  </si>
  <si>
    <t xml:space="preserve">Szolnoki Szmg. </t>
  </si>
  <si>
    <t>Tiszakécskei öcs. Ismételt üzembehelyezése</t>
  </si>
  <si>
    <t>Tiszakécskei ö.cs. (Nem üzemel 1995-től)</t>
  </si>
  <si>
    <t>1.2.5.4.</t>
  </si>
  <si>
    <t>Tiszakécskei</t>
  </si>
  <si>
    <t>Tiszavárkonyi I. fcs. magán  ( üz. átvettük)</t>
  </si>
  <si>
    <t>Szolnoki Szmg.                                     (TRV ZRT.)</t>
  </si>
  <si>
    <t>Tiszavárkonyi örsz. , fővízkivétel fejlesztése</t>
  </si>
  <si>
    <t>Tiszavárkonyi I. fcs. állami</t>
  </si>
  <si>
    <t>1.2.1.4.</t>
  </si>
  <si>
    <t xml:space="preserve">Tiszavárkonyi </t>
  </si>
  <si>
    <t>Kontai üzemi öntözőcsatorna (idegen)</t>
  </si>
  <si>
    <t>Gástyás 2 .- NK. I. böge ök. Öcs. 3. új ép. Szakasza</t>
  </si>
  <si>
    <t>NK. VII-1. öcs. 4+085-5+760</t>
  </si>
  <si>
    <t>Gástyási 2 .- NK. I. böge ök. öcs. 2. új ép. Szakasza</t>
  </si>
  <si>
    <t>KSZ-1. 3+570-4+690</t>
  </si>
  <si>
    <t>Gástyási 2 .- NK. I. böge ök. öcs. 1. új ép. Szakasza</t>
  </si>
  <si>
    <t xml:space="preserve"> Gástyási öntözőrendszer átkapcsolása a Nagykunsági főcsatornára, gravitációs vízellátással II. ütem</t>
  </si>
  <si>
    <t>Gástyási 2. öcs.</t>
  </si>
  <si>
    <t>Karcagi Szmg.</t>
  </si>
  <si>
    <t>Gástyási önt. Rsz. Fejl. I. ütem</t>
  </si>
  <si>
    <t>1.2.1.3.</t>
  </si>
  <si>
    <t>Gástyási</t>
  </si>
  <si>
    <t xml:space="preserve">Kungyalui I-6-a.csat.  0+000-2+367 (üz.átvettük) </t>
  </si>
  <si>
    <t>Kungyalui I-6.csat. 3+150-3+400</t>
  </si>
  <si>
    <t>Kungyalui I-4/b.csat. 2+750-4+250</t>
  </si>
  <si>
    <t>Kungyalui II. csat. 0+000-3+550</t>
  </si>
  <si>
    <t>Kungyalui I. csat. 0+000-5+930</t>
  </si>
  <si>
    <t>Nagyrév-Nádastói 0+000-2+152</t>
  </si>
  <si>
    <t>Nagyrév-Tiszakürti összekötő 0+000-4+900</t>
  </si>
  <si>
    <t>Tégláslaposi 0+000-0+890</t>
  </si>
  <si>
    <t>Görbe-éri csatorna 0+000-3+722</t>
  </si>
  <si>
    <t>Lőwei csatorna  0+000-2+211  (üz. átvettük)</t>
  </si>
  <si>
    <t>Nagyrév-Nádastói, Nagyrév-Tiszakürt összekötő és Tégláslaposi csatornák fejlesztése</t>
  </si>
  <si>
    <t>Cibak-Martfűi csat. 0+000-11+819</t>
  </si>
  <si>
    <t>1.2.2.26.</t>
  </si>
  <si>
    <t>Cibak-Martfűi csatorna rekonstrukciója</t>
  </si>
  <si>
    <t>1.2.2.25.</t>
  </si>
  <si>
    <t>Nk.XII-1-3-1. fürtcs.</t>
  </si>
  <si>
    <t>Nk.XII-1-3. fürtcs.</t>
  </si>
  <si>
    <t>Nk.XII-1-1. fürtcs.</t>
  </si>
  <si>
    <t>Mezőtúri Szmg.                                                     (MÖSZE KFT..)</t>
  </si>
  <si>
    <t>Nk.XII-1. fürtfőcs.</t>
  </si>
  <si>
    <t xml:space="preserve">Nk. XII. öntözőfürt </t>
  </si>
  <si>
    <t xml:space="preserve">Nk. X. szivattyús öntözőfürt </t>
  </si>
  <si>
    <t>Kiskengyeli csatorna 0+000-6+923</t>
  </si>
  <si>
    <t>Kengyeli főcsatorna 0+000-5+575</t>
  </si>
  <si>
    <t>Harangzugi I-c. 18+110-21+245</t>
  </si>
  <si>
    <t>Harangzugi I-c. 11+940-16+150</t>
  </si>
  <si>
    <t>Mezőtúri Szmg.                                                     (TRV ZRT.)</t>
  </si>
  <si>
    <t xml:space="preserve">Nk. X. gravitációs öntözőfürt </t>
  </si>
  <si>
    <t>Nk.VII-1. fürtfőcs. 4+100-5+747</t>
  </si>
  <si>
    <t xml:space="preserve">Nk. VII-1. szivattyús öntözőfürt </t>
  </si>
  <si>
    <t>Nk.VII-1. fürtfőcs. 0+000-4+100</t>
  </si>
  <si>
    <t>KSZ-1. csatrona fejlesztése</t>
  </si>
  <si>
    <t>KSZ-1. 0+500-3+500</t>
  </si>
  <si>
    <t>1.2.2.20.</t>
  </si>
  <si>
    <t xml:space="preserve">Nk. VII-1. gravitációs öntözőfürt </t>
  </si>
  <si>
    <t>Alatkai tápcsatorna 0+000-1+181 (idegen)</t>
  </si>
  <si>
    <t>Óballai üzemi ö.cs. (Idegen)</t>
  </si>
  <si>
    <t>Alatkai tápcsatorna  1+181-1+935  (idegen)</t>
  </si>
  <si>
    <t>Nk. VI. öcs. 3. tervezett szakasz</t>
  </si>
  <si>
    <t xml:space="preserve">Szajoli I. csatorna </t>
  </si>
  <si>
    <t xml:space="preserve">Szajoli I-1. csatorna </t>
  </si>
  <si>
    <t>Tiszapüspöki lecsapoló</t>
  </si>
  <si>
    <t>Szajoli I. és Nk. VI. ök. Csatorna</t>
  </si>
  <si>
    <t>Büdöséri cstorna (0+000-7+556)</t>
  </si>
  <si>
    <t>Büdöséri összekötő (0+000-2+621)</t>
  </si>
  <si>
    <t>Surjányi I. öntöző (Nem üzemel)  (idegen)</t>
  </si>
  <si>
    <t>Surjányi I-2. csatorna (Nem üzemel)  (idegen)</t>
  </si>
  <si>
    <t>Surjányi I-1. csatorna (Nem üzemel)  (idegen)</t>
  </si>
  <si>
    <t>Nk. VI. öntözőcsatorna tervezett 2. szakasz</t>
  </si>
  <si>
    <t>Surjányi tápcsatorna (Nem üzemel)  (idegen)</t>
  </si>
  <si>
    <t>Mezőtúri Szmg; Karcagi Szmg.</t>
  </si>
  <si>
    <t>Nk. VI. új öntözőfürt kiépítése, Fegyvernek-Szajol öblözetek többcélú fejlesztése</t>
  </si>
  <si>
    <t>Nk. VI. öntözőcsatorna tervezett 1. szakasz</t>
  </si>
  <si>
    <t>1.2.3.1.</t>
  </si>
  <si>
    <t>Nk. VI.új öntözőfürt fürt kiépítése</t>
  </si>
  <si>
    <t>Nk.V-2. fürtfőcs.</t>
  </si>
  <si>
    <t xml:space="preserve">Nk. V-2. öntözőfürt </t>
  </si>
  <si>
    <t>Nk.V-1. fürtfőcs. 3+167-5+490</t>
  </si>
  <si>
    <t xml:space="preserve">Nk. V-1. szivattyús öntözőfürt </t>
  </si>
  <si>
    <t>Nk.V-1. fürtfőcs. 0+000-3+167</t>
  </si>
  <si>
    <t xml:space="preserve">Nk. V-1. gravitációs öntözőfürt </t>
  </si>
  <si>
    <t>Beregi csatorna 0+000-2+600</t>
  </si>
  <si>
    <t>Hatásterület jelenlegi állapotában is növelhető</t>
  </si>
  <si>
    <t>Tiszabői főcsatorna 8+366-12+003</t>
  </si>
  <si>
    <t>1.2.2.21.</t>
  </si>
  <si>
    <t>Tiszagyendai öntözőcsatorna ismételt üzembe helyezése</t>
  </si>
  <si>
    <t>Tiszagyendai ö.cs. (Nem üzemel 1980-tól)</t>
  </si>
  <si>
    <t>1.2.5.3.</t>
  </si>
  <si>
    <t>Nk.IV-1-3. fürtcs.</t>
  </si>
  <si>
    <t>Nk.IV-1-2. fürtcs.</t>
  </si>
  <si>
    <t>Nk.IV-1. fürtfőcs.</t>
  </si>
  <si>
    <t>Nk. IV. öntözőfürt</t>
  </si>
  <si>
    <r>
      <rPr>
        <b/>
        <sz val="11"/>
        <rFont val="Calibri"/>
        <family val="2"/>
        <charset val="238"/>
        <scheme val="minor"/>
      </rPr>
      <t>Futó projekt</t>
    </r>
    <r>
      <rPr>
        <sz val="11"/>
        <rFont val="Calibri"/>
        <family val="2"/>
        <charset val="238"/>
        <scheme val="minor"/>
      </rPr>
      <t xml:space="preserve">                                    belvízcsatornák fejlesztése és rekonstrukciója II.</t>
    </r>
  </si>
  <si>
    <t>Villogó magasvezetésű csat.</t>
  </si>
  <si>
    <t>1.2.2.4.</t>
  </si>
  <si>
    <t>Villogó szivattyús öntözőfürt</t>
  </si>
  <si>
    <t>Kisújszállási II. főcs. 0+000 - 4+030  közötti szakaszának kettősműködésűvé tétele</t>
  </si>
  <si>
    <t>Kisújszállási II. 0+000-4+030</t>
  </si>
  <si>
    <t>1.2.2.18.</t>
  </si>
  <si>
    <t>Kisújszállási XXXII-es csat. 0+000-2+960</t>
  </si>
  <si>
    <t>Kisújszállási XXII-es csat. 0+000-2+184</t>
  </si>
  <si>
    <t>1.2.2.17.</t>
  </si>
  <si>
    <t>Karcagi V-11. csatorna 0+000-1+585</t>
  </si>
  <si>
    <t>1.2.2.13.</t>
  </si>
  <si>
    <t>Karcagi II-15b. csat. 0+000-3+107 (üz. átvettük)</t>
  </si>
  <si>
    <r>
      <rPr>
        <b/>
        <sz val="10"/>
        <rFont val="Arial CE"/>
        <charset val="238"/>
      </rPr>
      <t>Előkészített projekt</t>
    </r>
    <r>
      <rPr>
        <sz val="10"/>
        <rFont val="Arial CE"/>
        <charset val="238"/>
      </rPr>
      <t xml:space="preserve">
Belvízcsatornák fejlesztése és rekonstrukciója II.</t>
    </r>
  </si>
  <si>
    <t>Karcagi II-15a. csat. 2+700-9+620 (Lásd mág 1.2.2.14. fejezetet)</t>
  </si>
  <si>
    <t>1.2.2.3.</t>
  </si>
  <si>
    <t>Karcagi II. főcsatorna 0+000-10+400</t>
  </si>
  <si>
    <t>Kisújszállási III. 1+600-6+900</t>
  </si>
  <si>
    <t>Kisújszállási III. főcs. teljes hosszban  kettősműködésűvé tétele</t>
  </si>
  <si>
    <t>Kisújszállási III. főcsatorna 0+000-1+600</t>
  </si>
  <si>
    <t>1.2.2.19.</t>
  </si>
  <si>
    <r>
      <rPr>
        <b/>
        <sz val="11"/>
        <color indexed="8"/>
        <rFont val="Calibri"/>
        <family val="2"/>
        <charset val="238"/>
      </rPr>
      <t>Futó projekt</t>
    </r>
    <r>
      <rPr>
        <sz val="11"/>
        <color theme="1"/>
        <rFont val="Calibri"/>
        <family val="2"/>
        <charset val="238"/>
        <scheme val="minor"/>
      </rPr>
      <t xml:space="preserve">
(Belvízcsatornák Fejlesztése és rekonstrukciója I.
Villogó fcs. fejlesztése)</t>
    </r>
  </si>
  <si>
    <t>Villogó 18+200-37+470</t>
  </si>
  <si>
    <t>1.2.2.2.</t>
  </si>
  <si>
    <t>Villogó főcsatorna 0+000-18+200</t>
  </si>
  <si>
    <t>Kakat belvízfőcsatorna fejlesztése</t>
  </si>
  <si>
    <t>Kakat főcsatorna 17+100-40+800</t>
  </si>
  <si>
    <t>1.2.2.16.</t>
  </si>
  <si>
    <t>Kakat főcsatorna 0+000-17+100</t>
  </si>
  <si>
    <t>Tilalmasi összekötő öntözőcsatorna 2. szakasz</t>
  </si>
  <si>
    <t>Tilalmasi összekötő öntözőcsatorna 1. szakasz</t>
  </si>
  <si>
    <t>Karcagi II-15-a. (9+620-12+200)</t>
  </si>
  <si>
    <t>Füredi úti csatorna (4+000-5+600)</t>
  </si>
  <si>
    <t>Nk.III-2-7-1. öcs. 0+000-5+781 (üz. Átvett)</t>
  </si>
  <si>
    <t>Tilalmasi öntözőrendszer fejlesztése</t>
  </si>
  <si>
    <t>Nk.III-2-7. fürtcs.</t>
  </si>
  <si>
    <t>1.2.3.2.</t>
  </si>
  <si>
    <t>Nk.III-2-6. fürtcs.</t>
  </si>
  <si>
    <t>Nk.III-2-5. fürtcs.</t>
  </si>
  <si>
    <t>Nk. III-2-5 fcs. Fejlesztése a Tiszafüredi fcs. alsó szakaszának átkapcsolásához</t>
  </si>
  <si>
    <t>Nk.III-2-5-1. fürtcs. (Tf. VII.)</t>
  </si>
  <si>
    <t>1.2.1.6.</t>
  </si>
  <si>
    <t>Nk.III-2-4-2. fürtcs.</t>
  </si>
  <si>
    <t>Nk.III-2-4-1. fürtcs.</t>
  </si>
  <si>
    <t>Nk.III-2-4. fürtcs.</t>
  </si>
  <si>
    <t xml:space="preserve"> Nagykunsági örsz.\Nk. III. ö.fürt:               Nk.III-2-3.fürtcs. ismételt üzembe helyezése</t>
  </si>
  <si>
    <t>Nk.III-2-3.fürtcs.</t>
  </si>
  <si>
    <t>Nk.III-2-2-6. fürtcs.</t>
  </si>
  <si>
    <t>Nk.III-2-2-2-1. fürtcs.</t>
  </si>
  <si>
    <t>Nk.III-2-2-2. fürtcs.</t>
  </si>
  <si>
    <t>Nk.III-2-2. fürtcs.</t>
  </si>
  <si>
    <t>Nk. III. önt. Fürt fejlesztése (Nk. III-2-8. üzemi csatrona igénybevételével)</t>
  </si>
  <si>
    <t>Nk. III-2-8. üzemi lineár csatorna fejlesztése (idegen)</t>
  </si>
  <si>
    <t>1.2.3.3.</t>
  </si>
  <si>
    <t>Karcagi II-15-a. (0+000-2+700)</t>
  </si>
  <si>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Nagykunsági örsz.\Nk. III. öfürt:Karcagi II-15-a belvízcsatorna új szakasz kettősműködésűvé tétele</t>
    </r>
  </si>
  <si>
    <t>Karcagi II-15-a. (2+700-9+620) (Lásd. 1.2.2.3 és , 1.2.3.2. fejezetet)</t>
  </si>
  <si>
    <t>Nk. III-2. fürtfőcsatorna 16+100-26+805</t>
  </si>
  <si>
    <t>NK. III-2. ffcs. I. böge átfolyásos tározóvá alakítása</t>
  </si>
  <si>
    <t>Nk. III-2. fürtfőcsatorna 0+00-16+100</t>
  </si>
  <si>
    <t>1.2.1.5.</t>
  </si>
  <si>
    <t>Nk. III. öntözőfürt</t>
  </si>
  <si>
    <t>Álomzugi IV. csatorna 0+000-7+640</t>
  </si>
  <si>
    <t>Mezőtúri VI-1. 0+000-0+798</t>
  </si>
  <si>
    <t>Mezőtúri VI-1-c. meghosszabbítás  (idegen)</t>
  </si>
  <si>
    <t xml:space="preserve">Mezőtúri VI-1-c. </t>
  </si>
  <si>
    <t>Mezőtúri VI. csatorna 20+300-24+212</t>
  </si>
  <si>
    <t>Mezótúri VI. belvízcsatorna átkapcsolása és kettősműködésűvé tétele.                                              (Álomzugi  belvízöblözet vízgazdálkodási reformja II. és III. ütem megvalósulása után)</t>
  </si>
  <si>
    <t>Mezőtúri VI. csatorna 0+000-18+200</t>
  </si>
  <si>
    <t>1.2.2.24.</t>
  </si>
  <si>
    <t>Mezőtúri VI-26.</t>
  </si>
  <si>
    <t>Álomzugi belvízcsatorna meghosszabbítása (új csatorna)</t>
  </si>
  <si>
    <t>Álomzugi belvízcsatorna 0+000-7+035</t>
  </si>
  <si>
    <t>Mezőtúr-Álomzugi belvízöblözet vízgazdálkodási reformja (Álomzugi önt. Rsz. Átkapcsolása az Nk.-ra) II. és III. ütem</t>
  </si>
  <si>
    <t>Álomzugi ö.cs. (Nem üzemel 1996-tól)</t>
  </si>
  <si>
    <t>1.2.4.4.</t>
  </si>
  <si>
    <t>Új Álomzugi öntözőfürt</t>
  </si>
  <si>
    <t>Kútréti I. csatorna 0+000-1+508</t>
  </si>
  <si>
    <t>Mezőtúri VI-a. b. csat. Fejlesztése</t>
  </si>
  <si>
    <t>Mezőtúri VI-a. csat. 0+000-2+780</t>
  </si>
  <si>
    <t>1.2.2.22.</t>
  </si>
  <si>
    <t xml:space="preserve">Mezőtúri Szmg. </t>
  </si>
  <si>
    <t>Nkfcs. Keleti-ág átfolyásos tározóvá történő átalakítása</t>
  </si>
  <si>
    <t>Nkfcs. Keleti-ág</t>
  </si>
  <si>
    <t>Mezőtúri VII. csatorna 0+000-5+340</t>
  </si>
  <si>
    <t>Mezőtúri VI. csatorna 18+200-20+300</t>
  </si>
  <si>
    <t>Mezőhéki I-13. csatrona (Kishék-ér) fejlesztése</t>
  </si>
  <si>
    <t>Mezőhéki I-13. (Kishék-ér) csatorna 0+000-5+175</t>
  </si>
  <si>
    <t>1.2.2.27.</t>
  </si>
  <si>
    <t>H-8-1. csatorna 0+000-0+424</t>
  </si>
  <si>
    <t>H-8 csatorna 0+000-1+882</t>
  </si>
  <si>
    <t>Harangzugi I. cs. meghosszabbítás 7+200- 16+687</t>
  </si>
  <si>
    <t>Harangzugi I. cs. meghosszabbítás 0+000-7+200</t>
  </si>
  <si>
    <t>Harangzugi-I. belvízcsatorna fejlesztése</t>
  </si>
  <si>
    <t>Harangzugi I. csatorna 0+000-15+638</t>
  </si>
  <si>
    <t>1.2.2.23.</t>
  </si>
  <si>
    <t>Harangzugi I-c. 0+000-1+500</t>
  </si>
  <si>
    <t>Nkfcs. Nyugati-ág átfolyásos tározóvá történő fejlesztése</t>
  </si>
  <si>
    <t>Nkfcs. Nyugati-ág 34+140-74+360</t>
  </si>
  <si>
    <t>1.2.1.5</t>
  </si>
  <si>
    <t>Mirhó-Gyócsi XVI-1.</t>
  </si>
  <si>
    <t>Mirhó-Gyócsi XVI. (0+000-1+500)</t>
  </si>
  <si>
    <t>Kisgyócsi</t>
  </si>
  <si>
    <t>Mirhó-Gyolcsi önt. Fürt kiépítése az Nkfcs. bal partján</t>
  </si>
  <si>
    <t>Mirhó-Gyócsi XV.</t>
  </si>
  <si>
    <t>1.2.2.7.</t>
  </si>
  <si>
    <t>Mirhó-Kisgyolcsi összekötő 0+000-2+564</t>
  </si>
  <si>
    <t>Mirhó-Gyolcsi csatorna 0+000-8+511</t>
  </si>
  <si>
    <t>Mirhó-Gyolcsi XII-4. 0+000-2+145</t>
  </si>
  <si>
    <t>Mirhó-Gyolcsi VII. 0+000-3+730</t>
  </si>
  <si>
    <t xml:space="preserve">Mirhó-Gyócsi XII. </t>
  </si>
  <si>
    <r>
      <t>Mirhó-Gyócsi VIII-1. (0+000-0+740)</t>
    </r>
    <r>
      <rPr>
        <sz val="11"/>
        <rFont val="Calibri"/>
        <family val="2"/>
        <charset val="238"/>
      </rPr>
      <t>(új csatorna)</t>
    </r>
  </si>
  <si>
    <t xml:space="preserve">Mirhó-Gyócsi VIII. belvízcsatorna (idegen) </t>
  </si>
  <si>
    <t>Mirhó-Gyolcsi X-7.</t>
  </si>
  <si>
    <t>Mirhó-Gyolcsi X-5.</t>
  </si>
  <si>
    <t>Mirhó-Gyolcsi X-2.</t>
  </si>
  <si>
    <t xml:space="preserve">Kiskörei Szmg. </t>
  </si>
  <si>
    <t>Mirhó-Gyolcsi önt.fürt kiépítése az Nkfcs. Jobb partján
Nem KÖTIVIZIG tulajdon, ahhoz, hogy a Mirhó-Kisgyócsi ök. Csatornából vizet kapjon új csatorna kialakítása szükséges.</t>
  </si>
  <si>
    <t>Mirhó-Gyolcsi X. 0+000-3+489</t>
  </si>
  <si>
    <t>1.2.2.6.</t>
  </si>
  <si>
    <t>Nkfcs. 10+251-34+140</t>
  </si>
  <si>
    <t>Nkfcs. I. böge átfolyásos tározóvá alakítása</t>
  </si>
  <si>
    <t>Nkfcs. 0+000-10+251</t>
  </si>
  <si>
    <t>Nkfcs. közvetlen</t>
  </si>
  <si>
    <t>Nagykunsági</t>
  </si>
  <si>
    <t>Jászsági öntözőrendszer nem üzemelő öntözőcsatornák ismételt üzembe helyezése öntözőfürtönként
J. X-3. fürtfőcsatorna ismételt üzembe helyezése</t>
  </si>
  <si>
    <t>J.X-3. fürtcs.</t>
  </si>
  <si>
    <t>1.2.5.2.</t>
  </si>
  <si>
    <t>Névtelen 4. csatorna (idegen)</t>
  </si>
  <si>
    <t>Kanyari V. belvízcsatorna  0+000-2+771</t>
  </si>
  <si>
    <t>J.X-2-1. fürtcs.</t>
  </si>
  <si>
    <t>Jászsági öntözőrendszer nem üzemelő öntözőcsatornák ismételt üzembe helyezése öntözőfürtönként
J. X-2. és X-2-1. rekonstrukciója</t>
  </si>
  <si>
    <t>J.X-2. fürtcs.</t>
  </si>
  <si>
    <t>V-b-1. 0+000-0+459</t>
  </si>
  <si>
    <t>V-b. 0+000-3+561</t>
  </si>
  <si>
    <t xml:space="preserve">Kiskörei  Szmg. </t>
  </si>
  <si>
    <t>Jászsági öntözőrendszer nem üzemelő öntözőcsatornák ismételt üzembe helyezése öntözőfürtönként
J. X-1. fürtfőcsatorna ismételt üzembe helyezése</t>
  </si>
  <si>
    <t>J.X-1. fürtcs.</t>
  </si>
  <si>
    <t>J. X. fürt</t>
  </si>
  <si>
    <t>25-3. csatorna 0+000-2+441</t>
  </si>
  <si>
    <t>25. csatorna 0+000-10+879</t>
  </si>
  <si>
    <t>252. csatorna</t>
  </si>
  <si>
    <t>Csátés főcsatorna 10+952-11+900</t>
  </si>
  <si>
    <t>Jászsági örsz.\Csátés öntözőfürt kettős működésű csatorna hálózat bővítése</t>
  </si>
  <si>
    <t>Csátés főcsatorna 4+917-10+952</t>
  </si>
  <si>
    <t>1.2.2.30.</t>
  </si>
  <si>
    <t>Csátés szivattyús öntözőfürt</t>
  </si>
  <si>
    <t>111. csatorna (idegen)</t>
  </si>
  <si>
    <t>110. csatorna  (idegen)</t>
  </si>
  <si>
    <t>104. csatorna  (idegen)</t>
  </si>
  <si>
    <t>268. csatorna  (idegen)</t>
  </si>
  <si>
    <r>
      <t xml:space="preserve">Jászsági örsz.\Milléri öntözőfürt: kettős működésű csatornáinak fejlesztése
</t>
    </r>
    <r>
      <rPr>
        <b/>
        <sz val="11"/>
        <color indexed="8"/>
        <rFont val="Calibri"/>
        <family val="2"/>
        <charset val="238"/>
      </rPr>
      <t>Vízpótlás csak szivattyúzással lehetséges !</t>
    </r>
  </si>
  <si>
    <t>223. csatorna  (idegen)</t>
  </si>
  <si>
    <t>218. csatorna  (idegen)</t>
  </si>
  <si>
    <t>Cellási belvízcsatorna 0+000-2+966  (idegen)</t>
  </si>
  <si>
    <t>Jászsági örsz.\Milléri öntözőfürt: kettős működésű csatornáinak fejlesztése</t>
  </si>
  <si>
    <t>92. csatorna  (idegen)</t>
  </si>
  <si>
    <t>1.2.2.30</t>
  </si>
  <si>
    <t>Holt-Millér csatorna 0+000-9+588</t>
  </si>
  <si>
    <t>162. csatorna  0+000-4+489 (üz. átvettük)</t>
  </si>
  <si>
    <t>105. csatorna</t>
  </si>
  <si>
    <t>103. csatorna</t>
  </si>
  <si>
    <t>102. csatorna</t>
  </si>
  <si>
    <t>98. csatorna</t>
  </si>
  <si>
    <t>97. csatorna</t>
  </si>
  <si>
    <t>166. csatorna</t>
  </si>
  <si>
    <t>165. csatrona</t>
  </si>
  <si>
    <t>239. csatorna</t>
  </si>
  <si>
    <t>188. csatorna</t>
  </si>
  <si>
    <t>127. csatorna</t>
  </si>
  <si>
    <t>180. csatorna</t>
  </si>
  <si>
    <t>169. csatorna</t>
  </si>
  <si>
    <t>ÖZ-3/2. csatorna (HTS tározó)</t>
  </si>
  <si>
    <t>ÖZ-3/1. csatorna (HTS tározó)</t>
  </si>
  <si>
    <t>ÖZ-2/2. csatorna (HTS tározó)</t>
  </si>
  <si>
    <t>ÖZ-2/1. csatorna  (HTS tározó)</t>
  </si>
  <si>
    <t>ÖZ-5/1. csatorna (HTS tározó)</t>
  </si>
  <si>
    <t>ÖZ-1/2. csatorna  (HTS tározó)</t>
  </si>
  <si>
    <t>27. csatorna 1+600-4+405</t>
  </si>
  <si>
    <t>96. csatorna 0+000-1+400</t>
  </si>
  <si>
    <t>31. csatorna</t>
  </si>
  <si>
    <t>Csátés 0+000-4+917</t>
  </si>
  <si>
    <t>160. csatorna</t>
  </si>
  <si>
    <t>29. csatorna 0+000 -1+800  (idegen)</t>
  </si>
  <si>
    <t>27. csatorna 0+000-1+600</t>
  </si>
  <si>
    <t>22. csatorna 0+000-8+800</t>
  </si>
  <si>
    <t>32. ö.k. csatorna 0+000-9+611</t>
  </si>
  <si>
    <t>119. csatorna  0+000-7+900</t>
  </si>
  <si>
    <t>Üzemi csatorna szakasz 1700m (idegen)</t>
  </si>
  <si>
    <t>30. csatorna 0+000-4+498</t>
  </si>
  <si>
    <t>Millér főcsatorna 0+000-37+246</t>
  </si>
  <si>
    <t>Csátés főcsatorna  0+000-4+917</t>
  </si>
  <si>
    <t>Jászsági örsz.\ Milléri öntözőfürt: Zagyvai vízátvezető útvonal kiépítése
2. útvonal</t>
  </si>
  <si>
    <t>Tiszasülyi 28. csatorna 1+364-14+767</t>
  </si>
  <si>
    <t>1.2.2.28./2</t>
  </si>
  <si>
    <t>Palotási 5-ös öcs. (Nem üzemel 1991-től)</t>
  </si>
  <si>
    <t>Gulyás-ér 0+019-1+641</t>
  </si>
  <si>
    <t>Üzemi önt. csatorna 0+000-1+866  (0341 hrsz. idegen))</t>
  </si>
  <si>
    <t>Túzokhalmi csatorna 0+000-0+760</t>
  </si>
  <si>
    <t>Békás-ér 0+000-0+652</t>
  </si>
  <si>
    <t>Palotás 4. Békás ér összekötő belvízcsatorna
Szolnok 0372, 0361/1-3 hrszú üzemi belvízcsatorna 0+000-1+915 (idegen)</t>
  </si>
  <si>
    <t>Palotási 4. Békás-ér összekötő öntözőcsatorna
Besenyszög 0523; Szolnok 0370 hrsz-ú üzemi öntözőcsatorna 0+000-1+500 (idegen)</t>
  </si>
  <si>
    <t>A Zagyva folyó alsó szakasz és a Malomzugi Holt Zagyva vízpótlása – a Palotási 4, Palotási 5 csatorna ismételt üzembe helyezésével
(Szivattyús vízkivétel szükséges Millér 15+090 szelvényből)</t>
  </si>
  <si>
    <t>Palotási 4-es öcs. (Nem üzemel 1991-től)</t>
  </si>
  <si>
    <t>1.2.4.3.</t>
  </si>
  <si>
    <t>Milléri gravitációs öntözőfürt</t>
  </si>
  <si>
    <t>63. csatorna  0+000-2+445 (idegen)</t>
  </si>
  <si>
    <t>20. csatorna  0+000-3+966 (üzemelésre átvett</t>
  </si>
  <si>
    <t>19. csatorna 0+000-8+260</t>
  </si>
  <si>
    <t>Doba főcsatorna 0+000-16+608</t>
  </si>
  <si>
    <t>215. csatorna (idegen)</t>
  </si>
  <si>
    <t>219. csatorna (idegen)</t>
  </si>
  <si>
    <t>108. csatorna</t>
  </si>
  <si>
    <t>107. csatorna</t>
  </si>
  <si>
    <t>106. csatorna</t>
  </si>
  <si>
    <t>Milléri öntözőfürt: kettős működésű csatornáinak fejlesztése
33. belvízcsatorna és mellékcsatornáinak fejlesztése, kettősműködésűvé tétele</t>
  </si>
  <si>
    <t>33. csatorna  0+000-22+352</t>
  </si>
  <si>
    <t>1.2.2.31.</t>
  </si>
  <si>
    <t xml:space="preserve">  -</t>
  </si>
  <si>
    <t>Besenyszögi-fcs.</t>
  </si>
  <si>
    <t>A J. III-3 fürt felújítása után</t>
  </si>
  <si>
    <t>72. csatorna 0+000-4+380</t>
  </si>
  <si>
    <t>191. csatorna 0+000-6+745</t>
  </si>
  <si>
    <t>J.III. önt. fürt J.III-3. fürtcsatorna ismételt üzembe helyezése</t>
  </si>
  <si>
    <t xml:space="preserve">J.III-3. fürtcs. </t>
  </si>
  <si>
    <t>J.III-2-4. fürtcs.</t>
  </si>
  <si>
    <t>18. csatorna</t>
  </si>
  <si>
    <t>Jászsági örsz.\ J.III. öntözőfürt:  kettős működésű csatornák fejlesztése
1. útvonal</t>
  </si>
  <si>
    <t>J.III-2-3-1. fürtcs.</t>
  </si>
  <si>
    <t>1.2.2.29./1.</t>
  </si>
  <si>
    <t>20. csatorna (üz. átvettük) 0+000-3+966</t>
  </si>
  <si>
    <t>63. csatorna  0+000-2+445</t>
  </si>
  <si>
    <t>Kőtelek 0217 hrsz-ú csatorna (idegen)</t>
  </si>
  <si>
    <t>Jászsági örsz.\ J.III. öntözőfürt:  kettős működésű csatornák fejlesztése
2. útvonal</t>
  </si>
  <si>
    <t>J.III-2-3. fürtcs.</t>
  </si>
  <si>
    <t>1.2.2.29./2.</t>
  </si>
  <si>
    <t>J.III-2-2. fürtcs.</t>
  </si>
  <si>
    <t>J.III-2-1-1. fürtcs.</t>
  </si>
  <si>
    <t>J.III-2-1. fürtcs.</t>
  </si>
  <si>
    <t>J.III-2-5. fürtcs. (Kőtelki I. öcs.)</t>
  </si>
  <si>
    <t xml:space="preserve"> J.III-2-5 fürtcsatorna, J. III-2. fürtfőcsatorna nem üzemelő szakaszainak ismételt üzembe helyezése</t>
  </si>
  <si>
    <t>J.III-2. fürtfőcs.(9+930-14+130)</t>
  </si>
  <si>
    <t>J.III-2. fürtfőcs. (0+000-9+930)</t>
  </si>
  <si>
    <t>J.III-1. fürtfőcs.</t>
  </si>
  <si>
    <t>J. III. öntözőfürt</t>
  </si>
  <si>
    <t>12-28. ök. Csatorna 0+000-7+500</t>
  </si>
  <si>
    <t>24. csatorna</t>
  </si>
  <si>
    <t>85' csatorna 0+000-1+024 (idegen)</t>
  </si>
  <si>
    <t>85. csatorna 0+000-1+820</t>
  </si>
  <si>
    <t>84. csatorna 0+000-3+942</t>
  </si>
  <si>
    <t>Tiszasülyi 28. csatorna 14+767-10+070</t>
  </si>
  <si>
    <t>12-28-2. csatorna (idegen)</t>
  </si>
  <si>
    <t>93. csatorna 0+000- 0+850 (üz. átvettük) 0+000- 0+850</t>
  </si>
  <si>
    <t>93.1. csatorna 0+000-0+938 (idegen)</t>
  </si>
  <si>
    <t>J.II-2-1. fürtcs.</t>
  </si>
  <si>
    <t>1.2.2.28./ 3</t>
  </si>
  <si>
    <t>119. csatorna  7+900-13+413</t>
  </si>
  <si>
    <t>Új csatornaszakasz (119. - Csátés összekötő csatorna (0+000-1+905)</t>
  </si>
  <si>
    <t>2. sz üzemi lineár csatorna (idegen)</t>
  </si>
  <si>
    <t>Csátés mellékcsatorna (0+000-0+735)</t>
  </si>
  <si>
    <t>Jánoshidai határárok 0+000-6+000</t>
  </si>
  <si>
    <t>Új csatornaszakasz építés (152-1. - Jánoshidai határárok összekötő csatorna)</t>
  </si>
  <si>
    <t xml:space="preserve">152-1. csatorna </t>
  </si>
  <si>
    <t>152. csatorna 0+000-2+600</t>
  </si>
  <si>
    <t>Csátés főcsatorna 10+952-14+710</t>
  </si>
  <si>
    <t>Csátés főcsatorna 0+000-10+952</t>
  </si>
  <si>
    <t xml:space="preserve">Jászsági örsz./ Milléri öntüzőfürt: Zagyvai vízátvezető útvonal kiépítése                                1. útvonal
(J. II-2-1. ből Csátés 5+000-14+720 szelv. között meder korrekcióval,/ vagy a Csátés 14+720 szelvényben esésnövelő sztp. építéssel / 720   fm új csatorna szakasz építéssel Jánoshidai határárok elérése valamint vízleadási lehetőség új összekötő csatorna kiépítéséval 119. csatornán keresztül a Szászberki Holtágba .  Kiegészítő  vízpótlási lehetőség Milléri öf.-Tiszasülyi 28. csatornán keresztűl,  annak töltésezésével)                                        </t>
  </si>
  <si>
    <t>1.2.2.28./1</t>
  </si>
  <si>
    <t>J.II-2. fürtfőcs.</t>
  </si>
  <si>
    <t>J.II-1. fürtfőcs.</t>
  </si>
  <si>
    <t>J. II. öntözőfürt</t>
  </si>
  <si>
    <t>10. csatorna (0+000-1+000)</t>
  </si>
  <si>
    <t>üzemi öntöző csatorna szakasz, (J. I-1. meghosszabbítása) (idegen)</t>
  </si>
  <si>
    <t>Kiskörei Szmg.</t>
  </si>
  <si>
    <t>Jászsági öntözőrendszer nem üzemelő öntözőcsatornák ismételt üzembe helyezése öntözőfürtönként
J. I-1. fürtfőcsatorna ismételt üzembe helyezése</t>
  </si>
  <si>
    <t>J.I-1. fürtfőcs.</t>
  </si>
  <si>
    <t>J. I. öntözőfürt</t>
  </si>
  <si>
    <t>Kiskörei, Szolnoki Szmg.</t>
  </si>
  <si>
    <t>Jászsági főcsatorna komplex fejlesztése, Jfcs. Zagyvai ág kiépítése</t>
  </si>
  <si>
    <r>
      <t>Tájékoztató jelleggel:  új fürtfőcsatorna (Jfcs. Zagyvai-ág kiépítése, 35 MrdFt)</t>
    </r>
    <r>
      <rPr>
        <i/>
        <sz val="14"/>
        <rFont val="Times New Roman"/>
        <family val="1"/>
        <charset val="238"/>
      </rPr>
      <t>Környezetvédelmi engedély meghosszabbítása meghiúsult!</t>
    </r>
  </si>
  <si>
    <t>1.2.4.1.</t>
  </si>
  <si>
    <t>Jfcs. Zagyvai fürt</t>
  </si>
  <si>
    <t>Sajfoki csatorna</t>
  </si>
  <si>
    <t>Kisköre 0183/7 üzemi Turbo-Boiler Kft. öcs. (idegen)</t>
  </si>
  <si>
    <t>132. Csatorna</t>
  </si>
  <si>
    <t>12. csatorna 0+050-4+500</t>
  </si>
  <si>
    <t xml:space="preserve"> Jászsági örsz/Jászági közvetlen fürt fejlesztése két vízleadó útvonallal.                                 1. útvonal: Jfcs - Tiszasülyi-28. - 12-28. ök.- 12. belvízcsatorna                                                                     2. útvonal: Jfcs- üzemi öcs.  -  132. csatorna - Sajfoki belv.csatorna - 12. bcs.</t>
  </si>
  <si>
    <t>1.2.2.5.</t>
  </si>
  <si>
    <t xml:space="preserve">Jfcs.  15+182-21+047 </t>
  </si>
  <si>
    <t>Futó projekt                                                            Jászsági vízgazdálkodási rendszer rekonstrukciója I. ütem</t>
  </si>
  <si>
    <t>Jfcs. 0+000-15+182</t>
  </si>
  <si>
    <t>1.2.1.1.</t>
  </si>
  <si>
    <t>Jfcs. közvetlen</t>
  </si>
  <si>
    <t>Jászsági</t>
  </si>
  <si>
    <t>Aranyosi csatorna</t>
  </si>
  <si>
    <t>Villogó 1-11-a3</t>
  </si>
  <si>
    <t>C3/1 csatorna</t>
  </si>
  <si>
    <t>C3/2 csatorna</t>
  </si>
  <si>
    <t>Kiskörei, Karcagi Szmg.</t>
  </si>
  <si>
    <t>Tiszafüredi ör. hatásterületéhez  tartozó, de a Karcagi Szmg. területén található belvízcsatornák fejlesztése</t>
  </si>
  <si>
    <t>1-2. csatorna</t>
  </si>
  <si>
    <t>1.2.2.9.</t>
  </si>
  <si>
    <t>1-1. csatorna</t>
  </si>
  <si>
    <t>Vékony-ér (1+500-6+065)</t>
  </si>
  <si>
    <t>Nagyfoki I-II. összekötő belvízcsatorna</t>
  </si>
  <si>
    <t xml:space="preserve">Tiszafüredi öntözőrendszer területén található belvízcsatornák fejlesztése Kiskörei Szmg. területén
</t>
  </si>
  <si>
    <t>Nagyfoki 3-14. belvízcsatorna (1+660-5+670)</t>
  </si>
  <si>
    <t>1.2.2.8.</t>
  </si>
  <si>
    <t>Örvényabádi 2. csatorna 3+030-7+500</t>
  </si>
  <si>
    <t>Nagyfoki 3-6-2 0+000-0+800</t>
  </si>
  <si>
    <t>Nagyfoki II.  csatorna 5+870-11+150</t>
  </si>
  <si>
    <t>Nagyfoki I-18. csatorna 0+000-3+848</t>
  </si>
  <si>
    <r>
      <rPr>
        <b/>
        <sz val="10"/>
        <rFont val="Arial CE"/>
        <charset val="238"/>
      </rPr>
      <t>Futó projekt</t>
    </r>
    <r>
      <rPr>
        <sz val="10"/>
        <rFont val="Arial CE"/>
        <charset val="238"/>
      </rPr>
      <t xml:space="preserve">
Belvízcsatornák Fejlesztése és rekonstrukciója I.
Örvényabádi belvízrendszer csatornáinak mederfejlesztése és műtárgyainak komplex rekonstrukciója</t>
    </r>
  </si>
  <si>
    <t>Nagyfoki I.  Csatorna 6+150-16+030</t>
  </si>
  <si>
    <t>1.2.2.1.</t>
  </si>
  <si>
    <t>Tizafüredi VI-1-a</t>
  </si>
  <si>
    <t>Tiszafüredi VI-1. mellékcs.</t>
  </si>
  <si>
    <t>Tiszafüredi VI. mellékcs. (2+526-5+455)</t>
  </si>
  <si>
    <t xml:space="preserve">Tiszafüredi V. mellékcsatorna </t>
  </si>
  <si>
    <t>Tiszafüredi II. 3+350-10+255</t>
  </si>
  <si>
    <t>Tiszafüredi öntözőrendszer rekonstrukcója                                            III. ütem</t>
  </si>
  <si>
    <t>Tiszafüredi-főcsatorna</t>
  </si>
  <si>
    <t>Tiszafüredi VI. mellékcs. (0+000-2+526)</t>
  </si>
  <si>
    <t>Tiszafüredi III. mellékcs.</t>
  </si>
  <si>
    <t>Tiszafüredi I. mellékcs.</t>
  </si>
  <si>
    <t>Tiszafüredi öntözőrendszer rekonstrukciója                                              II. ütem</t>
  </si>
  <si>
    <t>Tiszafüredi főcsatorna</t>
  </si>
  <si>
    <t>1.2.5.1.</t>
  </si>
  <si>
    <t>Tiszafüredi III-IV.összekötő</t>
  </si>
  <si>
    <t>Tiszafüredi IV. mellékcs.</t>
  </si>
  <si>
    <t>Tiszafüredi II. mellékcs. *</t>
  </si>
  <si>
    <t>Tiszafüredi öntözőrendszer rekonstrukciója      I. ütem</t>
  </si>
  <si>
    <t>Csatornahíd</t>
  </si>
  <si>
    <t>1.2.1.2.</t>
  </si>
  <si>
    <t>Tiszafüredi</t>
  </si>
  <si>
    <t>Érfűi belvízcsatorna</t>
  </si>
  <si>
    <t>Nagyfoki II.  csatorna 0+000-5+870</t>
  </si>
  <si>
    <t>Nagyfoki I.  Csatorna 0+000-6+150</t>
  </si>
  <si>
    <t>Tiszaderzsi III. 0+000-8+750</t>
  </si>
  <si>
    <t>Kisfoki belvízcsatorna 1+071-5+860</t>
  </si>
  <si>
    <t>Görcsös fok 0+000-1+500</t>
  </si>
  <si>
    <r>
      <rPr>
        <b/>
        <sz val="11"/>
        <color indexed="8"/>
        <rFont val="Calibri"/>
        <family val="2"/>
        <charset val="238"/>
      </rPr>
      <t>Futó projekt</t>
    </r>
    <r>
      <rPr>
        <sz val="11"/>
        <color indexed="8"/>
        <rFont val="Calibri"/>
        <family val="2"/>
        <charset val="238"/>
      </rPr>
      <t xml:space="preserve">
Belvízcsatornák Fejlesztése és rekonstrukciója I.
Örvényabádi belvízrendszer csatornáinak mederfejlesztése és műtárgyainak komplex rekonstrukciója</t>
    </r>
  </si>
  <si>
    <t xml:space="preserve"> Déli rész (Cserőközi HT)</t>
  </si>
  <si>
    <t>Tisza-tó D-i rész</t>
  </si>
  <si>
    <t>Északi rész (Sámágyi 3. csatorna)</t>
  </si>
  <si>
    <t xml:space="preserve">Tisza-tó É-i rész </t>
  </si>
  <si>
    <t>Tisza-tó közvetlen</t>
  </si>
  <si>
    <t xml:space="preserve">       10                  K Ö T I V I Z I G </t>
  </si>
  <si>
    <t>üzemeltetője</t>
  </si>
  <si>
    <t>Fejlesztéssel öntözhetővé váló hatásterület növekmény
(ha)</t>
  </si>
  <si>
    <t>Megvalósítás becsült költsége
(Ft)</t>
  </si>
  <si>
    <t>Projekt cím / Megjegyzés</t>
  </si>
  <si>
    <t>megnevezése</t>
  </si>
  <si>
    <t xml:space="preserve"> Vízszolgáltató mű (rendszer)</t>
  </si>
  <si>
    <t>II. kötet fejezet szám</t>
  </si>
  <si>
    <t>Sor-szám</t>
  </si>
  <si>
    <t xml:space="preserve">Öntözőfürt neve                              </t>
  </si>
  <si>
    <t xml:space="preserve">Öntöző rendszer neve                             </t>
  </si>
  <si>
    <t>VIZIG</t>
  </si>
  <si>
    <t xml:space="preserve">               TERVEZETT FEJLESZTÉSEKKEL </t>
  </si>
  <si>
    <t>VÍZELLÁTÓ ÉS VÍZSZÉTOSZTÓ HÁLÓZAT - KÖTIVIZIG</t>
  </si>
  <si>
    <t>Jászsági örsz\ Milléri öntözőfürt: Zagyvai vízátvezető útvonal kiépítés   
3. útvonal  I. ütem                                                          (I. ütemben  24. csatorna végszelvényig,   térségi vízpótlásjavítása,  továbbvezetés lehetősége következő ütemben szivattyús emeléssel   a 152-1 csatornába nyomócsővel, vagy új csatornában)</t>
  </si>
  <si>
    <t>Fejlesztéses</t>
  </si>
  <si>
    <t>Fejlesztés nélküli</t>
  </si>
  <si>
    <t>Fejlesztéssel /fejlesztés nélkül kielégíthető vízigények biztosítása</t>
  </si>
  <si>
    <t>Futó projekt</t>
  </si>
  <si>
    <t>csatonraőr</t>
  </si>
  <si>
    <t>szivattyútelep kezelő</t>
  </si>
  <si>
    <t>adminisztrátor</t>
  </si>
  <si>
    <t>bér-és munkaügyi ügyintéző</t>
  </si>
  <si>
    <t>pénzügyi ügyintéző</t>
  </si>
  <si>
    <t>szivattyútelep főgépész</t>
  </si>
  <si>
    <t>vízhasznosítási ügyintéző</t>
  </si>
  <si>
    <t>vízilétesítmény üzemeltető</t>
  </si>
  <si>
    <t>létszám
(fő)</t>
  </si>
  <si>
    <t>Munkakör</t>
  </si>
  <si>
    <t>Létszám igény</t>
  </si>
  <si>
    <t>csatornaőr</t>
  </si>
  <si>
    <t>Munkakör megnevezése</t>
  </si>
  <si>
    <t>Létszám igény
 (fő)</t>
  </si>
  <si>
    <t xml:space="preserve">Kiskörei Szmg. 
</t>
  </si>
  <si>
    <t>Erdészeti zúzó</t>
  </si>
  <si>
    <t>Forgófelső vázas
gumikerekes kotró szerelékekkel</t>
  </si>
  <si>
    <t>Erőgép- 
mezőgazdasági vontató erdészeti és kalapácsos zúzó szerelékekkel</t>
  </si>
  <si>
    <t>Fenntartó erőgép, kaszálógép adapterekkel</t>
  </si>
  <si>
    <t>vontatható zúzó</t>
  </si>
  <si>
    <t>csatorna meder karbantartó
 adapter</t>
  </si>
  <si>
    <t>Fenntartó erőgép, 
kaszálógép adapterekkel</t>
  </si>
  <si>
    <t>Kotró-rakodógép
profil kanállal és adapterekkel</t>
  </si>
  <si>
    <t>Terepjáró gépjármű</t>
  </si>
  <si>
    <t>vízhozammérő</t>
  </si>
  <si>
    <t>hordozható
 vízhozammérő berendezés</t>
  </si>
  <si>
    <t xml:space="preserve">Erőgép- 
mezőgazdasági vontató </t>
  </si>
  <si>
    <t>Önjáró rézsűkaszálógép</t>
  </si>
  <si>
    <t>Targonca</t>
  </si>
  <si>
    <t>Vízfelület karbantartó gép 
(vízinövényzet és nád vágó)</t>
  </si>
  <si>
    <t>Erőgép kaszálásra 
alkalmas adapterekkel</t>
  </si>
  <si>
    <t>Mezőgazdasági
 vontató kalapácsos zúzó adapterrel</t>
  </si>
  <si>
    <t>Erőgép,Mezőgazdasági
 vontató adapterekkel</t>
  </si>
  <si>
    <t>Anyagmozgató gép</t>
  </si>
  <si>
    <t>Mezőgazdasági
 vontató erőgép, adapterekkel:  meder kasza  és zúzó</t>
  </si>
  <si>
    <t>Önjáró 
kéttengelyes rézsűkaszáló gép</t>
  </si>
  <si>
    <t>Forgófelső vázas
lánctalpas kotró</t>
  </si>
  <si>
    <t>Mezőgazdasági erőgép 
adapterekkel</t>
  </si>
  <si>
    <t>kotró-rakodógép
 adapterekkel</t>
  </si>
  <si>
    <t>1 Gémhosszabbító,
 1 kosaras mederkasza adapterek
1 hordozható vízhozammérő berendezés</t>
  </si>
  <si>
    <t>Univerzális kaszálógép</t>
  </si>
  <si>
    <t>erdészeti zúzó</t>
  </si>
  <si>
    <t>forgószárnyas vízsebességmérő</t>
  </si>
  <si>
    <t>Terepjáró</t>
  </si>
  <si>
    <t>Vízhozammérő berendezés</t>
  </si>
  <si>
    <t xml:space="preserve">Profilkanál </t>
  </si>
  <si>
    <t xml:space="preserve">Polipkanál </t>
  </si>
  <si>
    <t xml:space="preserve">Gémhosszabbító </t>
  </si>
  <si>
    <t>fenntartógép adapterekkel</t>
  </si>
  <si>
    <t xml:space="preserve">Kosaras mederkasza </t>
  </si>
  <si>
    <t>Forgószárnyas vízsebesség mérő</t>
  </si>
  <si>
    <t>Forgófelsővázas kotró (gumikerekes)</t>
  </si>
  <si>
    <t>Eszköz megnevezése</t>
  </si>
  <si>
    <t>darabszám</t>
  </si>
  <si>
    <t>Vízfelület karbantartó gép
(vízi növényzet és nádvágásra alkalmas)</t>
  </si>
  <si>
    <t>Kotró-rakodógép</t>
  </si>
  <si>
    <t>Mezőgazdasági vontató</t>
  </si>
  <si>
    <t>Önjáró kaszálógép adapterekkel</t>
  </si>
  <si>
    <t>Zúzó adapter</t>
  </si>
  <si>
    <t xml:space="preserve">Oldalzúzó (kalapácsos) </t>
  </si>
  <si>
    <t>Kasza adapter</t>
  </si>
  <si>
    <t>Pótkocsi</t>
  </si>
  <si>
    <t>Mezőgazdasági vontatóra szerelhető 
csatornakarbantartó gép</t>
  </si>
  <si>
    <t>Forgófelsővázas kotró (lánctalpas)</t>
  </si>
  <si>
    <t>Mezőgazdasági vontató erőgép, 
kaszáló és zúzó adapterekkel</t>
  </si>
  <si>
    <t>Gumikerekes forgózsámolyos
kotró</t>
  </si>
  <si>
    <t>Kútréti öntöcső csatorna hatásterületének fejelsztése</t>
  </si>
  <si>
    <t>Karcag</t>
  </si>
  <si>
    <t>Nk.X-2. fürtfőcs. 0+000-7+851</t>
  </si>
  <si>
    <t>Nk.X-2. fürtfőcs. 7+851- 8+452</t>
  </si>
  <si>
    <t>Lásd 1.2.3.1. pont Nk. VI. fürt kiépítése, 
Fegyvernek-Szajol öblözetek többcélú fejlesztésében</t>
  </si>
  <si>
    <t>Nk XII-1 fürt főcsatorna és
 fürtcsatornáinak rekonstrukciója,fejlesztése</t>
  </si>
  <si>
    <t>Nk X-2 fürt főcsatorna és
 hatásterületének rekonstrukciója, fejlesztése</t>
  </si>
  <si>
    <t>Mezőgazdasági
 vontató erőgép, 
adapterekkel:  meder kasza  és zúzó</t>
  </si>
  <si>
    <t>1 Gémhosszabbító,
 1 kosaras mederkasza adapterek
1 hordozható vízhozammérő berendezés</t>
  </si>
  <si>
    <t>Nagykunsági öntözőrendszer Karcagi Szakaszmérnökség területére eső öntözőfürtjeinek rekonstrukciója (Nk. III., Nk. IV., Nk. V-I. gravitációs, Nk. V-I. szivattyús, Nk. V-2., Nk. VII-1. gravitációs, Nk. VII-1. szivattyús)</t>
  </si>
  <si>
    <t>Nagykunsági öntözőrendszer Karcagi Szakaszmérnökség 
területére eső öntözőfürtjeinek rekonstrukciója (Nk. III., Nk. IV., Nk. V-I. gravitációs, Nk. V-I. szivattyús, Nk. V-2., Nk. VII-1. gravitációs, Nk. VII-1. szivattyús)</t>
  </si>
  <si>
    <t>1.2.1.7.</t>
  </si>
  <si>
    <t>Tiszafüredi öntözőrendszer</t>
  </si>
  <si>
    <t>Öntözőrendszer neve</t>
  </si>
  <si>
    <t>Üzemeltetési költség
Ft/év</t>
  </si>
  <si>
    <t>Fenntartási, karbantartási költség
Ft/év</t>
  </si>
  <si>
    <t>Jászsági öntözőrendszer</t>
  </si>
  <si>
    <t>Nagykunsági öntözőrendszer</t>
  </si>
  <si>
    <t>4.1.sz. melléklet</t>
  </si>
  <si>
    <t>1.2.1.8.</t>
  </si>
  <si>
    <t>1.2.1.9.</t>
  </si>
  <si>
    <t>.</t>
  </si>
  <si>
    <t>1.2.1.7</t>
  </si>
  <si>
    <t xml:space="preserve">Nagykunsági öntözőrendszer Karcagi Szakaszmérnökség  területére eső öntözőfürtjeinek  rekonstrukciója (Nk. III., Nk. IV., Nk. V-I. gravitációs, Nk. V-I. szivattyús, Nk. V-2., Nk. VII-1. gravitációs, Nk. VII-1. szivattyús)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</si>
</sst>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0.000"/>
    <numFmt numFmtId="166" formatCode="#,##0.000"/>
    <numFmt numFmtId="167" formatCode="0.00&quot; Ft/m3&quot;"/>
    <numFmt numFmtId="168" formatCode="#,##0\ &quot;Ft&quot;"/>
  </numFmts>
  <fonts count="5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</font>
    <font>
      <i/>
      <sz val="1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20"/>
      <name val="Times New Roman"/>
      <family val="1"/>
      <charset val="238"/>
    </font>
    <font>
      <sz val="12"/>
      <name val="Arial CE"/>
      <charset val="238"/>
    </font>
    <font>
      <sz val="12"/>
      <color indexed="8"/>
      <name val="Calibri"/>
      <family val="2"/>
    </font>
    <font>
      <sz val="12"/>
      <name val="Calibri"/>
      <family val="2"/>
      <charset val="238"/>
      <scheme val="minor"/>
    </font>
    <font>
      <sz val="12"/>
      <name val="Calibri"/>
      <family val="2"/>
    </font>
    <font>
      <sz val="12"/>
      <name val="Arial CE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lightDown"/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0" fillId="0" borderId="0"/>
    <xf numFmtId="0" fontId="13" fillId="0" borderId="0"/>
    <xf numFmtId="164" fontId="33" fillId="0" borderId="0" applyFont="0" applyFill="0" applyBorder="0" applyAlignment="0" applyProtection="0"/>
  </cellStyleXfs>
  <cellXfs count="97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6" fontId="7" fillId="0" borderId="20" xfId="0" applyNumberFormat="1" applyFont="1" applyBorder="1" applyAlignment="1">
      <alignment horizontal="center" vertical="center" wrapText="1"/>
    </xf>
    <xf numFmtId="166" fontId="9" fillId="0" borderId="20" xfId="0" applyNumberFormat="1" applyFont="1" applyFill="1" applyBorder="1" applyAlignment="1">
      <alignment horizontal="center" vertical="center" wrapText="1"/>
    </xf>
    <xf numFmtId="166" fontId="7" fillId="0" borderId="20" xfId="1" applyNumberFormat="1" applyFont="1" applyFill="1" applyBorder="1" applyAlignment="1">
      <alignment horizontal="center" vertical="center" wrapText="1"/>
    </xf>
    <xf numFmtId="0" fontId="16" fillId="0" borderId="0" xfId="3" applyFont="1"/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horizontal="left"/>
    </xf>
    <xf numFmtId="0" fontId="16" fillId="0" borderId="0" xfId="3" applyFont="1" applyFill="1" applyAlignment="1">
      <alignment horizontal="left"/>
    </xf>
    <xf numFmtId="0" fontId="16" fillId="0" borderId="0" xfId="3" applyFont="1" applyAlignment="1">
      <alignment horizontal="center"/>
    </xf>
    <xf numFmtId="0" fontId="16" fillId="0" borderId="0" xfId="3" applyFont="1" applyAlignment="1">
      <alignment horizontal="center" vertical="top" wrapText="1"/>
    </xf>
    <xf numFmtId="0" fontId="16" fillId="0" borderId="0" xfId="3" applyFont="1" applyAlignment="1">
      <alignment horizontal="center" vertical="top"/>
    </xf>
    <xf numFmtId="0" fontId="16" fillId="0" borderId="0" xfId="3" applyFont="1" applyBorder="1"/>
    <xf numFmtId="0" fontId="16" fillId="0" borderId="0" xfId="3" applyFont="1" applyBorder="1" applyAlignment="1">
      <alignment horizontal="left"/>
    </xf>
    <xf numFmtId="0" fontId="16" fillId="0" borderId="0" xfId="3" applyFont="1" applyFill="1" applyBorder="1" applyAlignment="1">
      <alignment horizontal="left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top" wrapText="1"/>
    </xf>
    <xf numFmtId="0" fontId="16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6" fillId="0" borderId="0" xfId="3" applyFont="1" applyBorder="1" applyAlignment="1">
      <alignment horizontal="left" wrapText="1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left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/>
    </xf>
    <xf numFmtId="0" fontId="16" fillId="0" borderId="0" xfId="3" applyFont="1" applyBorder="1" applyAlignment="1">
      <alignment horizontal="center" vertical="top"/>
    </xf>
    <xf numFmtId="167" fontId="16" fillId="0" borderId="0" xfId="3" applyNumberFormat="1" applyFont="1" applyBorder="1" applyAlignment="1">
      <alignment horizontal="center" vertical="top"/>
    </xf>
    <xf numFmtId="168" fontId="16" fillId="0" borderId="0" xfId="3" applyNumberFormat="1" applyFont="1" applyBorder="1" applyAlignment="1">
      <alignment horizontal="center" vertical="top"/>
    </xf>
    <xf numFmtId="0" fontId="11" fillId="0" borderId="0" xfId="3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horizontal="center" vertical="top"/>
    </xf>
    <xf numFmtId="0" fontId="18" fillId="0" borderId="0" xfId="3" applyFont="1" applyBorder="1" applyAlignment="1">
      <alignment horizontal="center" vertical="center"/>
    </xf>
    <xf numFmtId="0" fontId="18" fillId="0" borderId="0" xfId="3" applyFont="1" applyFill="1" applyBorder="1" applyAlignment="1">
      <alignment horizontal="left"/>
    </xf>
    <xf numFmtId="0" fontId="18" fillId="0" borderId="0" xfId="3" applyFont="1" applyBorder="1" applyAlignment="1">
      <alignment horizontal="left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Fill="1" applyBorder="1" applyAlignment="1">
      <alignment horizontal="left"/>
    </xf>
    <xf numFmtId="0" fontId="19" fillId="0" borderId="0" xfId="3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7" fillId="0" borderId="0" xfId="3" applyFont="1" applyFill="1" applyBorder="1" applyAlignment="1">
      <alignment horizontal="center" vertical="top" wrapText="1"/>
    </xf>
    <xf numFmtId="0" fontId="17" fillId="0" borderId="0" xfId="3" applyFont="1" applyFill="1" applyBorder="1" applyAlignment="1">
      <alignment horizontal="center" vertical="top"/>
    </xf>
    <xf numFmtId="0" fontId="17" fillId="0" borderId="0" xfId="3" applyFont="1" applyBorder="1" applyAlignment="1">
      <alignment horizontal="center" vertical="top" wrapText="1"/>
    </xf>
    <xf numFmtId="0" fontId="17" fillId="0" borderId="0" xfId="3" applyFont="1" applyBorder="1" applyAlignment="1">
      <alignment horizontal="center" vertical="top"/>
    </xf>
    <xf numFmtId="0" fontId="20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wrapText="1"/>
    </xf>
    <xf numFmtId="0" fontId="20" fillId="0" borderId="0" xfId="3" applyFont="1" applyFill="1" applyBorder="1" applyAlignment="1">
      <alignment horizontal="left"/>
    </xf>
    <xf numFmtId="0" fontId="18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wrapText="1"/>
    </xf>
    <xf numFmtId="1" fontId="20" fillId="0" borderId="0" xfId="3" applyNumberFormat="1" applyFont="1" applyFill="1" applyBorder="1" applyAlignment="1">
      <alignment horizontal="center" vertical="center"/>
    </xf>
    <xf numFmtId="1" fontId="20" fillId="0" borderId="0" xfId="3" applyNumberFormat="1" applyFont="1" applyFill="1" applyBorder="1" applyAlignment="1">
      <alignment horizontal="left"/>
    </xf>
    <xf numFmtId="1" fontId="20" fillId="0" borderId="0" xfId="3" applyNumberFormat="1" applyFont="1" applyFill="1" applyBorder="1" applyAlignment="1">
      <alignment horizontal="left" vertical="top"/>
    </xf>
    <xf numFmtId="3" fontId="5" fillId="0" borderId="0" xfId="3" applyNumberFormat="1" applyFont="1" applyFill="1" applyBorder="1" applyAlignment="1">
      <alignment horizontal="center"/>
    </xf>
    <xf numFmtId="0" fontId="21" fillId="0" borderId="0" xfId="3" applyFont="1" applyBorder="1" applyAlignment="1">
      <alignment horizontal="center" vertical="top"/>
    </xf>
    <xf numFmtId="0" fontId="11" fillId="0" borderId="0" xfId="3" applyFont="1" applyFill="1" applyBorder="1" applyAlignment="1">
      <alignment horizontal="left"/>
    </xf>
    <xf numFmtId="0" fontId="16" fillId="0" borderId="0" xfId="3" applyFont="1" applyFill="1"/>
    <xf numFmtId="0" fontId="11" fillId="0" borderId="11" xfId="3" applyFont="1" applyFill="1" applyBorder="1" applyAlignment="1">
      <alignment horizontal="center" vertical="center"/>
    </xf>
    <xf numFmtId="0" fontId="11" fillId="0" borderId="11" xfId="3" applyFont="1" applyFill="1" applyBorder="1" applyAlignment="1"/>
    <xf numFmtId="3" fontId="5" fillId="0" borderId="11" xfId="3" applyNumberFormat="1" applyFont="1" applyFill="1" applyBorder="1" applyAlignment="1">
      <alignment horizontal="center"/>
    </xf>
    <xf numFmtId="0" fontId="11" fillId="0" borderId="22" xfId="3" applyFont="1" applyFill="1" applyBorder="1" applyAlignment="1"/>
    <xf numFmtId="0" fontId="11" fillId="0" borderId="11" xfId="3" applyFont="1" applyFill="1" applyBorder="1" applyAlignment="1">
      <alignment vertical="top" wrapText="1"/>
    </xf>
    <xf numFmtId="0" fontId="11" fillId="0" borderId="11" xfId="3" applyFont="1" applyFill="1" applyBorder="1" applyAlignment="1">
      <alignment vertical="top"/>
    </xf>
    <xf numFmtId="3" fontId="23" fillId="0" borderId="23" xfId="3" applyNumberFormat="1" applyFont="1" applyFill="1" applyBorder="1" applyAlignment="1">
      <alignment horizontal="center" vertical="center"/>
    </xf>
    <xf numFmtId="0" fontId="23" fillId="5" borderId="23" xfId="3" applyFont="1" applyFill="1" applyBorder="1" applyAlignment="1">
      <alignment horizontal="center" vertical="center" wrapText="1"/>
    </xf>
    <xf numFmtId="0" fontId="23" fillId="9" borderId="23" xfId="3" applyFont="1" applyFill="1" applyBorder="1" applyAlignment="1">
      <alignment horizontal="center" vertical="center"/>
    </xf>
    <xf numFmtId="0" fontId="23" fillId="9" borderId="24" xfId="3" applyFont="1" applyFill="1" applyBorder="1" applyAlignment="1">
      <alignment horizontal="left" vertical="center"/>
    </xf>
    <xf numFmtId="0" fontId="23" fillId="0" borderId="25" xfId="3" applyFont="1" applyFill="1" applyBorder="1" applyAlignment="1">
      <alignment horizontal="center" vertical="center"/>
    </xf>
    <xf numFmtId="0" fontId="24" fillId="0" borderId="26" xfId="3" applyFont="1" applyFill="1" applyBorder="1" applyAlignment="1">
      <alignment horizontal="center" vertical="center" wrapText="1"/>
    </xf>
    <xf numFmtId="0" fontId="13" fillId="0" borderId="27" xfId="3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3" fontId="23" fillId="0" borderId="29" xfId="3" applyNumberFormat="1" applyFont="1" applyFill="1" applyBorder="1" applyAlignment="1">
      <alignment horizontal="center" vertical="center"/>
    </xf>
    <xf numFmtId="0" fontId="23" fillId="5" borderId="29" xfId="3" applyFont="1" applyFill="1" applyBorder="1" applyAlignment="1">
      <alignment horizontal="center" vertical="center"/>
    </xf>
    <xf numFmtId="0" fontId="23" fillId="11" borderId="29" xfId="3" applyFont="1" applyFill="1" applyBorder="1" applyAlignment="1">
      <alignment horizontal="center" vertical="center"/>
    </xf>
    <xf numFmtId="0" fontId="23" fillId="11" borderId="30" xfId="3" applyFont="1" applyFill="1" applyBorder="1" applyAlignment="1">
      <alignment horizontal="left" vertical="center"/>
    </xf>
    <xf numFmtId="0" fontId="23" fillId="0" borderId="31" xfId="3" applyFont="1" applyFill="1" applyBorder="1" applyAlignment="1">
      <alignment horizontal="center" vertical="center"/>
    </xf>
    <xf numFmtId="0" fontId="23" fillId="0" borderId="33" xfId="3" applyFont="1" applyFill="1" applyBorder="1" applyAlignment="1">
      <alignment horizontal="center" vertical="center"/>
    </xf>
    <xf numFmtId="0" fontId="23" fillId="0" borderId="26" xfId="3" applyFont="1" applyFill="1" applyBorder="1" applyAlignment="1">
      <alignment horizontal="center" vertical="top"/>
    </xf>
    <xf numFmtId="3" fontId="23" fillId="0" borderId="34" xfId="3" applyNumberFormat="1" applyFont="1" applyFill="1" applyBorder="1" applyAlignment="1">
      <alignment horizontal="center" vertical="center"/>
    </xf>
    <xf numFmtId="0" fontId="23" fillId="5" borderId="34" xfId="3" applyFont="1" applyFill="1" applyBorder="1" applyAlignment="1">
      <alignment horizontal="center" vertical="center" wrapText="1"/>
    </xf>
    <xf numFmtId="0" fontId="23" fillId="9" borderId="34" xfId="3" applyFont="1" applyFill="1" applyBorder="1" applyAlignment="1">
      <alignment horizontal="center" vertical="center"/>
    </xf>
    <xf numFmtId="0" fontId="23" fillId="9" borderId="35" xfId="3" applyFont="1" applyFill="1" applyBorder="1" applyAlignment="1">
      <alignment horizontal="left" vertical="center"/>
    </xf>
    <xf numFmtId="0" fontId="23" fillId="0" borderId="21" xfId="3" applyFont="1" applyFill="1" applyBorder="1" applyAlignment="1">
      <alignment horizontal="center" vertical="center"/>
    </xf>
    <xf numFmtId="0" fontId="24" fillId="0" borderId="36" xfId="3" applyFont="1" applyFill="1" applyBorder="1" applyAlignment="1">
      <alignment horizontal="center" vertical="center" wrapText="1"/>
    </xf>
    <xf numFmtId="0" fontId="23" fillId="0" borderId="37" xfId="3" applyFont="1" applyFill="1" applyBorder="1" applyAlignment="1">
      <alignment horizontal="center" vertical="center"/>
    </xf>
    <xf numFmtId="3" fontId="23" fillId="0" borderId="38" xfId="3" applyNumberFormat="1" applyFont="1" applyFill="1" applyBorder="1" applyAlignment="1">
      <alignment horizontal="center" vertical="center"/>
    </xf>
    <xf numFmtId="0" fontId="23" fillId="5" borderId="19" xfId="3" applyFont="1" applyFill="1" applyBorder="1" applyAlignment="1">
      <alignment horizontal="center" vertical="center" wrapText="1"/>
    </xf>
    <xf numFmtId="0" fontId="23" fillId="9" borderId="15" xfId="3" applyFont="1" applyFill="1" applyBorder="1" applyAlignment="1">
      <alignment horizontal="center" vertical="center"/>
    </xf>
    <xf numFmtId="0" fontId="23" fillId="9" borderId="39" xfId="3" applyFont="1" applyFill="1" applyBorder="1" applyAlignment="1">
      <alignment horizontal="left" vertical="center"/>
    </xf>
    <xf numFmtId="0" fontId="23" fillId="0" borderId="40" xfId="3" applyFont="1" applyFill="1" applyBorder="1" applyAlignment="1">
      <alignment horizontal="center" vertical="center"/>
    </xf>
    <xf numFmtId="0" fontId="24" fillId="0" borderId="41" xfId="3" applyFont="1" applyFill="1" applyBorder="1" applyAlignment="1">
      <alignment horizontal="center" vertical="center" wrapText="1"/>
    </xf>
    <xf numFmtId="3" fontId="23" fillId="0" borderId="44" xfId="3" applyNumberFormat="1" applyFont="1" applyFill="1" applyBorder="1" applyAlignment="1">
      <alignment horizontal="center" vertical="center"/>
    </xf>
    <xf numFmtId="0" fontId="23" fillId="5" borderId="23" xfId="3" applyFont="1" applyFill="1" applyBorder="1" applyAlignment="1">
      <alignment horizontal="center" vertical="center"/>
    </xf>
    <xf numFmtId="0" fontId="23" fillId="11" borderId="23" xfId="3" applyFont="1" applyFill="1" applyBorder="1" applyAlignment="1">
      <alignment horizontal="center" vertical="center"/>
    </xf>
    <xf numFmtId="0" fontId="23" fillId="11" borderId="45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center" vertical="center"/>
    </xf>
    <xf numFmtId="0" fontId="13" fillId="0" borderId="46" xfId="3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/>
    </xf>
    <xf numFmtId="0" fontId="24" fillId="13" borderId="1" xfId="3" applyFont="1" applyFill="1" applyBorder="1" applyAlignment="1">
      <alignment horizontal="center" vertical="center"/>
    </xf>
    <xf numFmtId="0" fontId="24" fillId="13" borderId="51" xfId="3" applyFont="1" applyFill="1" applyBorder="1" applyAlignment="1">
      <alignment horizontal="left" vertical="center"/>
    </xf>
    <xf numFmtId="0" fontId="25" fillId="0" borderId="52" xfId="3" applyFont="1" applyFill="1" applyBorder="1" applyAlignment="1">
      <alignment horizontal="center" vertical="top" wrapText="1"/>
    </xf>
    <xf numFmtId="0" fontId="24" fillId="0" borderId="32" xfId="3" applyFont="1" applyFill="1" applyBorder="1" applyAlignment="1">
      <alignment horizontal="center" vertical="top"/>
    </xf>
    <xf numFmtId="0" fontId="24" fillId="13" borderId="43" xfId="3" applyFont="1" applyFill="1" applyBorder="1" applyAlignment="1">
      <alignment horizontal="center" vertical="center"/>
    </xf>
    <xf numFmtId="0" fontId="24" fillId="13" borderId="48" xfId="3" applyFont="1" applyFill="1" applyBorder="1" applyAlignment="1">
      <alignment horizontal="left" vertical="center"/>
    </xf>
    <xf numFmtId="0" fontId="25" fillId="0" borderId="53" xfId="3" applyFont="1" applyFill="1" applyBorder="1" applyAlignment="1">
      <alignment horizontal="center" vertical="top" wrapText="1"/>
    </xf>
    <xf numFmtId="0" fontId="24" fillId="0" borderId="41" xfId="3" applyFont="1" applyFill="1" applyBorder="1" applyAlignment="1">
      <alignment horizontal="center" vertical="top"/>
    </xf>
    <xf numFmtId="0" fontId="10" fillId="8" borderId="29" xfId="0" applyFont="1" applyFill="1" applyBorder="1" applyAlignment="1">
      <alignment horizontal="center" vertical="center"/>
    </xf>
    <xf numFmtId="0" fontId="0" fillId="8" borderId="30" xfId="0" applyFont="1" applyFill="1" applyBorder="1"/>
    <xf numFmtId="0" fontId="10" fillId="7" borderId="1" xfId="0" applyFont="1" applyFill="1" applyBorder="1" applyAlignment="1">
      <alignment horizontal="center" vertical="center"/>
    </xf>
    <xf numFmtId="0" fontId="0" fillId="7" borderId="51" xfId="0" applyFont="1" applyFill="1" applyBorder="1"/>
    <xf numFmtId="0" fontId="24" fillId="0" borderId="54" xfId="3" applyFont="1" applyFill="1" applyBorder="1" applyAlignment="1">
      <alignment horizontal="center" vertical="center" wrapText="1"/>
    </xf>
    <xf numFmtId="0" fontId="0" fillId="13" borderId="55" xfId="0" applyFont="1" applyFill="1" applyBorder="1" applyAlignment="1">
      <alignment horizontal="center" vertical="center"/>
    </xf>
    <xf numFmtId="0" fontId="0" fillId="13" borderId="49" xfId="0" applyFont="1" applyFill="1" applyBorder="1"/>
    <xf numFmtId="0" fontId="10" fillId="10" borderId="1" xfId="0" applyFont="1" applyFill="1" applyBorder="1" applyAlignment="1">
      <alignment horizontal="center" vertical="center"/>
    </xf>
    <xf numFmtId="0" fontId="0" fillId="10" borderId="51" xfId="0" applyFont="1" applyFill="1" applyBorder="1"/>
    <xf numFmtId="0" fontId="0" fillId="7" borderId="45" xfId="0" applyFont="1" applyFill="1" applyBorder="1"/>
    <xf numFmtId="0" fontId="10" fillId="13" borderId="1" xfId="0" applyFont="1" applyFill="1" applyBorder="1" applyAlignment="1">
      <alignment horizontal="center" vertical="center"/>
    </xf>
    <xf numFmtId="0" fontId="0" fillId="13" borderId="51" xfId="0" applyFont="1" applyFill="1" applyBorder="1"/>
    <xf numFmtId="3" fontId="0" fillId="0" borderId="15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vertical="center"/>
    </xf>
    <xf numFmtId="0" fontId="0" fillId="12" borderId="51" xfId="0" applyFill="1" applyBorder="1"/>
    <xf numFmtId="0" fontId="13" fillId="0" borderId="47" xfId="3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0" borderId="56" xfId="3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12" borderId="51" xfId="0" applyFont="1" applyFill="1" applyBorder="1"/>
    <xf numFmtId="0" fontId="0" fillId="10" borderId="51" xfId="0" applyFill="1" applyBorder="1"/>
    <xf numFmtId="0" fontId="26" fillId="12" borderId="1" xfId="0" applyFont="1" applyFill="1" applyBorder="1" applyAlignment="1">
      <alignment horizontal="center" vertical="center"/>
    </xf>
    <xf numFmtId="0" fontId="10" fillId="12" borderId="51" xfId="0" applyFont="1" applyFill="1" applyBorder="1"/>
    <xf numFmtId="3" fontId="23" fillId="0" borderId="1" xfId="3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 vertical="center"/>
    </xf>
    <xf numFmtId="0" fontId="0" fillId="13" borderId="51" xfId="0" applyFill="1" applyBorder="1"/>
    <xf numFmtId="3" fontId="0" fillId="0" borderId="38" xfId="0" applyNumberFormat="1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horizontal="center" vertical="center"/>
    </xf>
    <xf numFmtId="0" fontId="0" fillId="13" borderId="39" xfId="0" applyFill="1" applyBorder="1"/>
    <xf numFmtId="0" fontId="13" fillId="0" borderId="31" xfId="3" applyFill="1" applyBorder="1" applyAlignment="1">
      <alignment vertical="center"/>
    </xf>
    <xf numFmtId="0" fontId="23" fillId="0" borderId="46" xfId="3" applyFont="1" applyFill="1" applyBorder="1" applyAlignment="1">
      <alignment horizontal="center" vertical="top" wrapText="1"/>
    </xf>
    <xf numFmtId="0" fontId="10" fillId="12" borderId="34" xfId="0" applyFont="1" applyFill="1" applyBorder="1" applyAlignment="1">
      <alignment horizontal="center" vertical="center"/>
    </xf>
    <xf numFmtId="0" fontId="0" fillId="12" borderId="35" xfId="0" applyFill="1" applyBorder="1"/>
    <xf numFmtId="0" fontId="23" fillId="0" borderId="47" xfId="3" applyFont="1" applyFill="1" applyBorder="1" applyAlignment="1">
      <alignment vertical="center"/>
    </xf>
    <xf numFmtId="0" fontId="23" fillId="0" borderId="56" xfId="3" applyFont="1" applyFill="1" applyBorder="1" applyAlignment="1">
      <alignment vertical="center"/>
    </xf>
    <xf numFmtId="0" fontId="0" fillId="12" borderId="1" xfId="0" applyFont="1" applyFill="1" applyBorder="1" applyAlignment="1">
      <alignment horizontal="center" vertical="center"/>
    </xf>
    <xf numFmtId="0" fontId="23" fillId="13" borderId="15" xfId="3" applyFont="1" applyFill="1" applyBorder="1" applyAlignment="1">
      <alignment horizontal="center" vertical="center"/>
    </xf>
    <xf numFmtId="0" fontId="23" fillId="13" borderId="49" xfId="3" applyFont="1" applyFill="1" applyBorder="1" applyAlignment="1">
      <alignment horizontal="left"/>
    </xf>
    <xf numFmtId="0" fontId="23" fillId="13" borderId="23" xfId="3" applyFont="1" applyFill="1" applyBorder="1" applyAlignment="1">
      <alignment horizontal="center" vertical="center"/>
    </xf>
    <xf numFmtId="0" fontId="0" fillId="13" borderId="24" xfId="0" applyFill="1" applyBorder="1"/>
    <xf numFmtId="0" fontId="23" fillId="0" borderId="27" xfId="3" applyFont="1" applyFill="1" applyBorder="1" applyAlignment="1">
      <alignment horizontal="center" vertical="top" wrapText="1"/>
    </xf>
    <xf numFmtId="0" fontId="13" fillId="0" borderId="21" xfId="3" applyFill="1" applyBorder="1" applyAlignment="1">
      <alignment vertical="center"/>
    </xf>
    <xf numFmtId="0" fontId="23" fillId="10" borderId="15" xfId="3" applyFont="1" applyFill="1" applyBorder="1" applyAlignment="1">
      <alignment horizontal="center" vertical="center"/>
    </xf>
    <xf numFmtId="0" fontId="13" fillId="0" borderId="11" xfId="3" applyFill="1" applyBorder="1" applyAlignment="1">
      <alignment vertical="center"/>
    </xf>
    <xf numFmtId="0" fontId="23" fillId="10" borderId="1" xfId="3" applyFont="1" applyFill="1" applyBorder="1" applyAlignment="1">
      <alignment horizontal="center" vertical="center"/>
    </xf>
    <xf numFmtId="0" fontId="23" fillId="10" borderId="51" xfId="3" applyFont="1" applyFill="1" applyBorder="1" applyAlignment="1">
      <alignment horizontal="left" vertical="center"/>
    </xf>
    <xf numFmtId="0" fontId="23" fillId="7" borderId="1" xfId="3" applyFont="1" applyFill="1" applyBorder="1" applyAlignment="1">
      <alignment horizontal="center" vertical="center"/>
    </xf>
    <xf numFmtId="0" fontId="23" fillId="9" borderId="1" xfId="3" applyFont="1" applyFill="1" applyBorder="1" applyAlignment="1">
      <alignment horizontal="center" vertical="center"/>
    </xf>
    <xf numFmtId="0" fontId="23" fillId="9" borderId="51" xfId="3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0" fillId="8" borderId="51" xfId="0" applyFont="1" applyFill="1" applyBorder="1"/>
    <xf numFmtId="0" fontId="16" fillId="0" borderId="1" xfId="3" applyFont="1" applyBorder="1"/>
    <xf numFmtId="0" fontId="23" fillId="13" borderId="43" xfId="3" applyFont="1" applyFill="1" applyBorder="1" applyAlignment="1">
      <alignment horizontal="center" vertical="center"/>
    </xf>
    <xf numFmtId="0" fontId="0" fillId="13" borderId="24" xfId="0" applyFont="1" applyFill="1" applyBorder="1"/>
    <xf numFmtId="0" fontId="23" fillId="0" borderId="52" xfId="3" applyFont="1" applyFill="1" applyBorder="1" applyAlignment="1">
      <alignment horizontal="center" vertical="top" wrapText="1"/>
    </xf>
    <xf numFmtId="0" fontId="0" fillId="13" borderId="23" xfId="0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0" fillId="12" borderId="35" xfId="0" applyFont="1" applyFill="1" applyBorder="1"/>
    <xf numFmtId="3" fontId="27" fillId="0" borderId="20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3" fillId="0" borderId="12" xfId="3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center"/>
    </xf>
    <xf numFmtId="0" fontId="0" fillId="9" borderId="51" xfId="0" applyFill="1" applyBorder="1"/>
    <xf numFmtId="0" fontId="0" fillId="13" borderId="49" xfId="0" applyFill="1" applyBorder="1"/>
    <xf numFmtId="3" fontId="0" fillId="0" borderId="61" xfId="0" applyNumberFormat="1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 wrapText="1"/>
    </xf>
    <xf numFmtId="0" fontId="23" fillId="0" borderId="33" xfId="3" applyFont="1" applyFill="1" applyBorder="1" applyAlignment="1">
      <alignment vertical="center"/>
    </xf>
    <xf numFmtId="0" fontId="27" fillId="5" borderId="34" xfId="0" applyFont="1" applyFill="1" applyBorder="1" applyAlignment="1">
      <alignment horizontal="center" wrapText="1"/>
    </xf>
    <xf numFmtId="0" fontId="10" fillId="10" borderId="34" xfId="0" applyFont="1" applyFill="1" applyBorder="1" applyAlignment="1">
      <alignment horizontal="center" vertical="center"/>
    </xf>
    <xf numFmtId="0" fontId="0" fillId="10" borderId="35" xfId="0" applyFill="1" applyBorder="1"/>
    <xf numFmtId="0" fontId="23" fillId="0" borderId="21" xfId="3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23" fillId="0" borderId="12" xfId="3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30" fillId="12" borderId="1" xfId="0" applyFont="1" applyFill="1" applyBorder="1" applyAlignment="1">
      <alignment horizontal="center" vertical="center"/>
    </xf>
    <xf numFmtId="0" fontId="0" fillId="12" borderId="51" xfId="0" applyFill="1" applyBorder="1" applyAlignment="1">
      <alignment wrapText="1"/>
    </xf>
    <xf numFmtId="0" fontId="27" fillId="10" borderId="1" xfId="0" applyFont="1" applyFill="1" applyBorder="1" applyAlignment="1">
      <alignment horizontal="center" vertical="center"/>
    </xf>
    <xf numFmtId="0" fontId="27" fillId="10" borderId="51" xfId="0" applyFont="1" applyFill="1" applyBorder="1"/>
    <xf numFmtId="3" fontId="0" fillId="0" borderId="1" xfId="0" applyNumberFormat="1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7" borderId="51" xfId="0" applyFill="1" applyBorder="1"/>
    <xf numFmtId="0" fontId="27" fillId="13" borderId="12" xfId="0" applyFont="1" applyFill="1" applyBorder="1" applyAlignment="1">
      <alignment horizontal="center" vertical="center"/>
    </xf>
    <xf numFmtId="0" fontId="27" fillId="13" borderId="51" xfId="0" applyFont="1" applyFill="1" applyBorder="1"/>
    <xf numFmtId="0" fontId="16" fillId="5" borderId="1" xfId="3" applyFont="1" applyFill="1" applyBorder="1" applyAlignment="1"/>
    <xf numFmtId="0" fontId="16" fillId="5" borderId="0" xfId="3" applyFont="1" applyFill="1" applyBorder="1" applyAlignment="1"/>
    <xf numFmtId="3" fontId="23" fillId="0" borderId="15" xfId="3" applyNumberFormat="1" applyFont="1" applyFill="1" applyBorder="1" applyAlignment="1">
      <alignment horizontal="center" vertical="center" wrapText="1"/>
    </xf>
    <xf numFmtId="0" fontId="24" fillId="5" borderId="15" xfId="3" applyFont="1" applyFill="1" applyBorder="1" applyAlignment="1">
      <alignment horizontal="center" wrapText="1"/>
    </xf>
    <xf numFmtId="0" fontId="10" fillId="8" borderId="11" xfId="0" applyFont="1" applyFill="1" applyBorder="1" applyAlignment="1">
      <alignment horizontal="center" vertical="center"/>
    </xf>
    <xf numFmtId="0" fontId="27" fillId="8" borderId="49" xfId="0" applyFont="1" applyFill="1" applyBorder="1"/>
    <xf numFmtId="0" fontId="23" fillId="0" borderId="12" xfId="3" applyFon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49" fontId="0" fillId="10" borderId="51" xfId="0" applyNumberFormat="1" applyFill="1" applyBorder="1"/>
    <xf numFmtId="0" fontId="0" fillId="12" borderId="1" xfId="0" applyFill="1" applyBorder="1" applyAlignment="1">
      <alignment horizontal="center" vertical="center"/>
    </xf>
    <xf numFmtId="3" fontId="23" fillId="0" borderId="44" xfId="3" applyNumberFormat="1" applyFont="1" applyFill="1" applyBorder="1" applyAlignment="1">
      <alignment horizontal="center" wrapText="1"/>
    </xf>
    <xf numFmtId="0" fontId="24" fillId="5" borderId="44" xfId="3" applyFont="1" applyFill="1" applyBorder="1" applyAlignment="1">
      <alignment horizontal="center" wrapText="1"/>
    </xf>
    <xf numFmtId="0" fontId="10" fillId="13" borderId="15" xfId="0" applyFont="1" applyFill="1" applyBorder="1" applyAlignment="1">
      <alignment horizontal="center" vertical="center"/>
    </xf>
    <xf numFmtId="0" fontId="24" fillId="0" borderId="63" xfId="3" applyFont="1" applyFill="1" applyBorder="1" applyAlignment="1">
      <alignment horizontal="center" vertical="center" wrapText="1"/>
    </xf>
    <xf numFmtId="0" fontId="24" fillId="5" borderId="38" xfId="3" applyFont="1" applyFill="1" applyBorder="1" applyAlignment="1">
      <alignment horizontal="center" wrapText="1"/>
    </xf>
    <xf numFmtId="0" fontId="10" fillId="13" borderId="38" xfId="0" applyFont="1" applyFill="1" applyBorder="1" applyAlignment="1">
      <alignment horizontal="center" vertical="center"/>
    </xf>
    <xf numFmtId="0" fontId="27" fillId="13" borderId="39" xfId="0" applyFont="1" applyFill="1" applyBorder="1"/>
    <xf numFmtId="0" fontId="23" fillId="10" borderId="29" xfId="3" applyFont="1" applyFill="1" applyBorder="1" applyAlignment="1">
      <alignment horizontal="center" vertical="center"/>
    </xf>
    <xf numFmtId="49" fontId="0" fillId="10" borderId="30" xfId="0" applyNumberFormat="1" applyFill="1" applyBorder="1"/>
    <xf numFmtId="0" fontId="23" fillId="10" borderId="1" xfId="3" applyFont="1" applyFill="1" applyBorder="1" applyAlignment="1">
      <alignment horizontal="center"/>
    </xf>
    <xf numFmtId="0" fontId="34" fillId="8" borderId="1" xfId="3" applyFont="1" applyFill="1" applyBorder="1" applyAlignment="1">
      <alignment horizontal="center" vertical="center"/>
    </xf>
    <xf numFmtId="49" fontId="27" fillId="8" borderId="51" xfId="0" applyNumberFormat="1" applyFont="1" applyFill="1" applyBorder="1"/>
    <xf numFmtId="0" fontId="30" fillId="10" borderId="1" xfId="0" applyFont="1" applyFill="1" applyBorder="1" applyAlignment="1">
      <alignment horizontal="center" vertical="center"/>
    </xf>
    <xf numFmtId="0" fontId="23" fillId="7" borderId="51" xfId="3" applyFont="1" applyFill="1" applyBorder="1" applyAlignment="1">
      <alignment horizontal="left" vertical="center" wrapText="1"/>
    </xf>
    <xf numFmtId="3" fontId="23" fillId="0" borderId="44" xfId="3" applyNumberFormat="1" applyFont="1" applyFill="1" applyBorder="1" applyAlignment="1">
      <alignment horizontal="center"/>
    </xf>
    <xf numFmtId="0" fontId="30" fillId="12" borderId="34" xfId="0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3" fontId="34" fillId="0" borderId="1" xfId="3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23" fillId="13" borderId="38" xfId="3" applyFont="1" applyFill="1" applyBorder="1" applyAlignment="1">
      <alignment horizontal="center" vertical="center"/>
    </xf>
    <xf numFmtId="0" fontId="23" fillId="13" borderId="39" xfId="3" applyFont="1" applyFill="1" applyBorder="1" applyAlignment="1">
      <alignment horizontal="left"/>
    </xf>
    <xf numFmtId="3" fontId="30" fillId="0" borderId="62" xfId="0" applyNumberFormat="1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23" fillId="0" borderId="65" xfId="3" applyFont="1" applyFill="1" applyBorder="1" applyAlignment="1">
      <alignment horizontal="center" vertical="center"/>
    </xf>
    <xf numFmtId="3" fontId="30" fillId="0" borderId="20" xfId="0" applyNumberFormat="1" applyFont="1" applyFill="1" applyBorder="1" applyAlignment="1">
      <alignment horizontal="center"/>
    </xf>
    <xf numFmtId="0" fontId="23" fillId="0" borderId="56" xfId="3" applyFont="1" applyFill="1" applyBorder="1" applyAlignment="1">
      <alignment horizontal="center" vertical="center"/>
    </xf>
    <xf numFmtId="3" fontId="23" fillId="0" borderId="37" xfId="3" applyNumberFormat="1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5" fillId="10" borderId="50" xfId="0" applyFont="1" applyFill="1" applyBorder="1"/>
    <xf numFmtId="0" fontId="25" fillId="12" borderId="51" xfId="0" applyFont="1" applyFill="1" applyBorder="1"/>
    <xf numFmtId="0" fontId="0" fillId="12" borderId="15" xfId="0" applyFont="1" applyFill="1" applyBorder="1" applyAlignment="1">
      <alignment horizontal="center" vertical="center"/>
    </xf>
    <xf numFmtId="0" fontId="25" fillId="12" borderId="49" xfId="0" applyFont="1" applyFill="1" applyBorder="1"/>
    <xf numFmtId="0" fontId="24" fillId="10" borderId="1" xfId="3" applyFont="1" applyFill="1" applyBorder="1" applyAlignment="1">
      <alignment horizontal="center" vertical="center"/>
    </xf>
    <xf numFmtId="0" fontId="24" fillId="10" borderId="51" xfId="3" applyFont="1" applyFill="1" applyBorder="1" applyAlignment="1">
      <alignment horizontal="left"/>
    </xf>
    <xf numFmtId="0" fontId="34" fillId="7" borderId="1" xfId="3" applyFont="1" applyFill="1" applyBorder="1" applyAlignment="1">
      <alignment horizontal="center" vertical="center"/>
    </xf>
    <xf numFmtId="0" fontId="35" fillId="7" borderId="51" xfId="3" applyFont="1" applyFill="1" applyBorder="1" applyAlignment="1">
      <alignment horizontal="left" vertical="center"/>
    </xf>
    <xf numFmtId="0" fontId="35" fillId="8" borderId="51" xfId="3" applyFont="1" applyFill="1" applyBorder="1" applyAlignment="1">
      <alignment horizontal="left" vertical="center"/>
    </xf>
    <xf numFmtId="0" fontId="24" fillId="10" borderId="49" xfId="3" applyFont="1" applyFill="1" applyBorder="1" applyAlignment="1">
      <alignment horizontal="left"/>
    </xf>
    <xf numFmtId="3" fontId="0" fillId="0" borderId="34" xfId="0" applyNumberFormat="1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wrapText="1"/>
    </xf>
    <xf numFmtId="0" fontId="0" fillId="9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horizontal="left" vertical="center"/>
    </xf>
    <xf numFmtId="0" fontId="27" fillId="8" borderId="44" xfId="0" applyFont="1" applyFill="1" applyBorder="1" applyAlignment="1">
      <alignment horizontal="center" vertical="center"/>
    </xf>
    <xf numFmtId="0" fontId="27" fillId="8" borderId="45" xfId="0" applyFont="1" applyFill="1" applyBorder="1"/>
    <xf numFmtId="0" fontId="27" fillId="10" borderId="15" xfId="0" applyFont="1" applyFill="1" applyBorder="1" applyAlignment="1">
      <alignment horizontal="center" vertical="center"/>
    </xf>
    <xf numFmtId="0" fontId="27" fillId="10" borderId="49" xfId="0" applyFont="1" applyFill="1" applyBorder="1"/>
    <xf numFmtId="0" fontId="0" fillId="10" borderId="15" xfId="0" applyFont="1" applyFill="1" applyBorder="1" applyAlignment="1">
      <alignment horizontal="center" vertical="center"/>
    </xf>
    <xf numFmtId="0" fontId="0" fillId="10" borderId="49" xfId="0" applyFill="1" applyBorder="1"/>
    <xf numFmtId="0" fontId="0" fillId="9" borderId="38" xfId="0" applyFont="1" applyFill="1" applyBorder="1" applyAlignment="1">
      <alignment horizontal="center" vertical="center"/>
    </xf>
    <xf numFmtId="0" fontId="0" fillId="9" borderId="39" xfId="0" applyFill="1" applyBorder="1"/>
    <xf numFmtId="0" fontId="0" fillId="12" borderId="38" xfId="0" applyFont="1" applyFill="1" applyBorder="1" applyAlignment="1">
      <alignment horizontal="center" vertical="center"/>
    </xf>
    <xf numFmtId="0" fontId="0" fillId="12" borderId="39" xfId="0" applyFill="1" applyBorder="1"/>
    <xf numFmtId="0" fontId="0" fillId="8" borderId="10" xfId="0" applyFill="1" applyBorder="1" applyAlignment="1">
      <alignment horizontal="center" wrapText="1"/>
    </xf>
    <xf numFmtId="0" fontId="0" fillId="8" borderId="51" xfId="0" applyFill="1" applyBorder="1" applyAlignment="1">
      <alignment wrapText="1"/>
    </xf>
    <xf numFmtId="0" fontId="31" fillId="5" borderId="1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0" fillId="12" borderId="50" xfId="0" applyFill="1" applyBorder="1"/>
    <xf numFmtId="0" fontId="0" fillId="12" borderId="10" xfId="0" applyFont="1" applyFill="1" applyBorder="1"/>
    <xf numFmtId="0" fontId="26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8" borderId="51" xfId="0" applyFill="1" applyBorder="1"/>
    <xf numFmtId="0" fontId="10" fillId="9" borderId="1" xfId="0" applyFont="1" applyFill="1" applyBorder="1" applyAlignment="1">
      <alignment horizontal="center" vertical="center"/>
    </xf>
    <xf numFmtId="0" fontId="0" fillId="10" borderId="51" xfId="0" applyFill="1" applyBorder="1" applyAlignment="1">
      <alignment wrapText="1"/>
    </xf>
    <xf numFmtId="3" fontId="15" fillId="0" borderId="34" xfId="0" applyNumberFormat="1" applyFont="1" applyFill="1" applyBorder="1" applyAlignment="1">
      <alignment horizontal="center"/>
    </xf>
    <xf numFmtId="0" fontId="36" fillId="5" borderId="34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 vertical="center"/>
    </xf>
    <xf numFmtId="0" fontId="10" fillId="8" borderId="35" xfId="0" applyFont="1" applyFill="1" applyBorder="1"/>
    <xf numFmtId="3" fontId="15" fillId="0" borderId="1" xfId="0" applyNumberFormat="1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0" fontId="23" fillId="5" borderId="1" xfId="3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51" xfId="0" applyFill="1" applyBorder="1"/>
    <xf numFmtId="3" fontId="0" fillId="0" borderId="38" xfId="0" applyNumberFormat="1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1" fontId="0" fillId="10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0" fontId="0" fillId="8" borderId="44" xfId="0" applyFont="1" applyFill="1" applyBorder="1" applyAlignment="1">
      <alignment horizontal="center" vertical="center"/>
    </xf>
    <xf numFmtId="0" fontId="10" fillId="8" borderId="45" xfId="0" applyFont="1" applyFill="1" applyBorder="1"/>
    <xf numFmtId="0" fontId="36" fillId="12" borderId="1" xfId="0" applyFont="1" applyFill="1" applyBorder="1" applyAlignment="1">
      <alignment horizontal="center" vertical="center"/>
    </xf>
    <xf numFmtId="0" fontId="0" fillId="7" borderId="51" xfId="0" applyFill="1" applyBorder="1" applyAlignment="1">
      <alignment wrapText="1"/>
    </xf>
    <xf numFmtId="0" fontId="0" fillId="8" borderId="10" xfId="0" applyFill="1" applyBorder="1" applyAlignment="1">
      <alignment horizontal="center"/>
    </xf>
    <xf numFmtId="0" fontId="27" fillId="10" borderId="45" xfId="0" applyFont="1" applyFill="1" applyBorder="1"/>
    <xf numFmtId="0" fontId="0" fillId="9" borderId="44" xfId="0" applyFont="1" applyFill="1" applyBorder="1" applyAlignment="1">
      <alignment horizontal="center" vertical="center"/>
    </xf>
    <xf numFmtId="0" fontId="0" fillId="9" borderId="45" xfId="0" applyFill="1" applyBorder="1"/>
    <xf numFmtId="1" fontId="0" fillId="10" borderId="2" xfId="0" applyNumberFormat="1" applyFill="1" applyBorder="1" applyAlignment="1">
      <alignment horizontal="center" vertical="center"/>
    </xf>
    <xf numFmtId="0" fontId="0" fillId="10" borderId="50" xfId="0" applyFill="1" applyBorder="1"/>
    <xf numFmtId="1" fontId="0" fillId="8" borderId="2" xfId="0" applyNumberFormat="1" applyFill="1" applyBorder="1" applyAlignment="1">
      <alignment horizontal="center" vertical="center"/>
    </xf>
    <xf numFmtId="0" fontId="0" fillId="8" borderId="50" xfId="0" applyFill="1" applyBorder="1"/>
    <xf numFmtId="0" fontId="23" fillId="12" borderId="1" xfId="3" applyFont="1" applyFill="1" applyBorder="1" applyAlignment="1">
      <alignment horizontal="center" vertical="center"/>
    </xf>
    <xf numFmtId="0" fontId="23" fillId="13" borderId="1" xfId="3" applyFont="1" applyFill="1" applyBorder="1" applyAlignment="1">
      <alignment horizontal="center" vertical="center"/>
    </xf>
    <xf numFmtId="0" fontId="23" fillId="13" borderId="51" xfId="3" applyFont="1" applyFill="1" applyBorder="1" applyAlignment="1">
      <alignment horizontal="left"/>
    </xf>
    <xf numFmtId="0" fontId="23" fillId="13" borderId="49" xfId="3" applyFont="1" applyFill="1" applyBorder="1" applyAlignment="1">
      <alignment horizontal="left" vertical="center"/>
    </xf>
    <xf numFmtId="0" fontId="27" fillId="10" borderId="35" xfId="0" applyFont="1" applyFill="1" applyBorder="1"/>
    <xf numFmtId="0" fontId="10" fillId="10" borderId="2" xfId="0" applyFont="1" applyFill="1" applyBorder="1" applyAlignment="1">
      <alignment horizontal="center" vertical="center"/>
    </xf>
    <xf numFmtId="0" fontId="27" fillId="10" borderId="50" xfId="0" applyFont="1" applyFill="1" applyBorder="1"/>
    <xf numFmtId="0" fontId="27" fillId="10" borderId="50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51" xfId="0" applyFont="1" applyFill="1" applyBorder="1"/>
    <xf numFmtId="0" fontId="10" fillId="9" borderId="51" xfId="0" applyFont="1" applyFill="1" applyBorder="1" applyAlignment="1">
      <alignment horizontal="left"/>
    </xf>
    <xf numFmtId="0" fontId="27" fillId="10" borderId="34" xfId="3" applyFont="1" applyFill="1" applyBorder="1" applyAlignment="1">
      <alignment horizontal="center" vertical="center"/>
    </xf>
    <xf numFmtId="0" fontId="27" fillId="10" borderId="35" xfId="3" applyFont="1" applyFill="1" applyBorder="1" applyAlignment="1">
      <alignment horizontal="left"/>
    </xf>
    <xf numFmtId="0" fontId="24" fillId="0" borderId="64" xfId="3" applyFont="1" applyFill="1" applyBorder="1" applyAlignment="1">
      <alignment horizontal="center" vertical="center" wrapText="1"/>
    </xf>
    <xf numFmtId="0" fontId="4" fillId="10" borderId="1" xfId="3" applyFont="1" applyFill="1" applyBorder="1" applyAlignment="1">
      <alignment horizontal="center" vertical="center"/>
    </xf>
    <xf numFmtId="0" fontId="4" fillId="10" borderId="51" xfId="3" applyFont="1" applyFill="1" applyBorder="1" applyAlignment="1">
      <alignment horizontal="left"/>
    </xf>
    <xf numFmtId="0" fontId="4" fillId="12" borderId="15" xfId="3" applyFont="1" applyFill="1" applyBorder="1" applyAlignment="1">
      <alignment horizontal="center" vertical="center"/>
    </xf>
    <xf numFmtId="0" fontId="4" fillId="12" borderId="49" xfId="3" applyFont="1" applyFill="1" applyBorder="1" applyAlignment="1">
      <alignment horizontal="left"/>
    </xf>
    <xf numFmtId="0" fontId="16" fillId="5" borderId="15" xfId="3" applyFont="1" applyFill="1" applyBorder="1" applyAlignment="1"/>
    <xf numFmtId="3" fontId="4" fillId="0" borderId="38" xfId="3" applyNumberFormat="1" applyFont="1" applyFill="1" applyBorder="1" applyAlignment="1">
      <alignment horizontal="center"/>
    </xf>
    <xf numFmtId="0" fontId="0" fillId="5" borderId="38" xfId="3" applyFont="1" applyFill="1" applyBorder="1" applyAlignment="1">
      <alignment horizontal="center"/>
    </xf>
    <xf numFmtId="0" fontId="4" fillId="12" borderId="38" xfId="3" applyFont="1" applyFill="1" applyBorder="1" applyAlignment="1">
      <alignment horizontal="center" vertical="center"/>
    </xf>
    <xf numFmtId="0" fontId="0" fillId="12" borderId="39" xfId="3" applyFont="1" applyFill="1" applyBorder="1" applyAlignment="1">
      <alignment horizontal="left"/>
    </xf>
    <xf numFmtId="0" fontId="23" fillId="0" borderId="22" xfId="3" applyFont="1" applyFill="1" applyBorder="1" applyAlignment="1">
      <alignment vertical="center"/>
    </xf>
    <xf numFmtId="0" fontId="16" fillId="5" borderId="0" xfId="3" applyFont="1" applyFill="1" applyBorder="1"/>
    <xf numFmtId="0" fontId="16" fillId="5" borderId="0" xfId="3" applyFont="1" applyFill="1"/>
    <xf numFmtId="0" fontId="42" fillId="0" borderId="0" xfId="3" applyFont="1" applyBorder="1" applyAlignment="1">
      <alignment horizontal="center"/>
    </xf>
    <xf numFmtId="0" fontId="43" fillId="0" borderId="0" xfId="0" applyFont="1" applyBorder="1" applyAlignment="1"/>
    <xf numFmtId="0" fontId="43" fillId="0" borderId="0" xfId="0" applyFont="1" applyBorder="1" applyAlignment="1">
      <alignment horizontal="left" vertical="top"/>
    </xf>
    <xf numFmtId="0" fontId="16" fillId="0" borderId="0" xfId="3" applyFont="1" applyBorder="1" applyAlignment="1">
      <alignment horizontal="left" vertical="top"/>
    </xf>
    <xf numFmtId="0" fontId="11" fillId="0" borderId="0" xfId="3" applyFont="1" applyBorder="1"/>
    <xf numFmtId="0" fontId="11" fillId="0" borderId="0" xfId="3" applyFont="1" applyBorder="1" applyAlignment="1">
      <alignment horizontal="center" vertical="top" wrapText="1"/>
    </xf>
    <xf numFmtId="0" fontId="11" fillId="0" borderId="0" xfId="3" applyFont="1" applyBorder="1" applyAlignment="1">
      <alignment vertical="top"/>
    </xf>
    <xf numFmtId="0" fontId="11" fillId="0" borderId="0" xfId="3" applyFont="1" applyBorder="1" applyAlignment="1">
      <alignment horizontal="center"/>
    </xf>
    <xf numFmtId="0" fontId="23" fillId="0" borderId="20" xfId="3" applyFont="1" applyFill="1" applyBorder="1" applyAlignment="1">
      <alignment horizontal="center" vertical="center"/>
    </xf>
    <xf numFmtId="0" fontId="23" fillId="0" borderId="19" xfId="3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61" xfId="3" applyFont="1" applyFill="1" applyBorder="1" applyAlignment="1">
      <alignment horizontal="center" vertical="center"/>
    </xf>
    <xf numFmtId="0" fontId="23" fillId="5" borderId="61" xfId="3" applyFont="1" applyFill="1" applyBorder="1" applyAlignment="1">
      <alignment horizontal="center" vertical="center"/>
    </xf>
    <xf numFmtId="0" fontId="11" fillId="0" borderId="0" xfId="3" applyFont="1" applyFill="1" applyBorder="1" applyAlignment="1"/>
    <xf numFmtId="3" fontId="4" fillId="0" borderId="38" xfId="3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34" xfId="0" applyNumberFormat="1" applyFont="1" applyFill="1" applyBorder="1" applyAlignment="1">
      <alignment horizontal="center" vertical="center"/>
    </xf>
    <xf numFmtId="3" fontId="30" fillId="0" borderId="34" xfId="0" applyNumberFormat="1" applyFont="1" applyFill="1" applyBorder="1" applyAlignment="1">
      <alignment horizontal="center" vertical="center"/>
    </xf>
    <xf numFmtId="3" fontId="23" fillId="0" borderId="15" xfId="3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3" fontId="23" fillId="0" borderId="43" xfId="3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9" fillId="0" borderId="1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23" fillId="13" borderId="15" xfId="3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24" fillId="9" borderId="44" xfId="3" applyFont="1" applyFill="1" applyBorder="1" applyAlignment="1">
      <alignment horizontal="center" vertical="center"/>
    </xf>
    <xf numFmtId="0" fontId="24" fillId="5" borderId="44" xfId="3" applyFont="1" applyFill="1" applyBorder="1" applyAlignment="1">
      <alignment horizontal="center" vertical="center" wrapText="1"/>
    </xf>
    <xf numFmtId="0" fontId="24" fillId="9" borderId="45" xfId="3" applyFont="1" applyFill="1" applyBorder="1" applyAlignment="1">
      <alignment horizontal="center" vertical="center"/>
    </xf>
    <xf numFmtId="0" fontId="45" fillId="0" borderId="2" xfId="3" applyFont="1" applyFill="1" applyBorder="1" applyAlignment="1">
      <alignment horizontal="center" vertical="center"/>
    </xf>
    <xf numFmtId="0" fontId="45" fillId="0" borderId="44" xfId="3" applyFont="1" applyFill="1" applyBorder="1" applyAlignment="1">
      <alignment horizontal="center" vertical="center"/>
    </xf>
    <xf numFmtId="0" fontId="45" fillId="0" borderId="15" xfId="3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3" fontId="16" fillId="0" borderId="0" xfId="3" applyNumberFormat="1" applyFont="1" applyFill="1"/>
    <xf numFmtId="3" fontId="16" fillId="0" borderId="0" xfId="3" applyNumberFormat="1" applyFont="1" applyFill="1" applyAlignment="1">
      <alignment horizontal="center" vertical="center"/>
    </xf>
    <xf numFmtId="2" fontId="9" fillId="5" borderId="3" xfId="2" applyNumberFormat="1" applyFont="1" applyFill="1" applyBorder="1" applyAlignment="1">
      <alignment vertical="center" wrapText="1"/>
    </xf>
    <xf numFmtId="2" fontId="9" fillId="5" borderId="6" xfId="2" applyNumberFormat="1" applyFont="1" applyFill="1" applyBorder="1" applyAlignment="1">
      <alignment vertical="center" wrapText="1"/>
    </xf>
    <xf numFmtId="2" fontId="8" fillId="0" borderId="6" xfId="0" applyNumberFormat="1" applyFont="1" applyBorder="1" applyAlignment="1">
      <alignment wrapText="1"/>
    </xf>
    <xf numFmtId="2" fontId="8" fillId="5" borderId="6" xfId="0" applyNumberFormat="1" applyFont="1" applyFill="1" applyBorder="1" applyAlignment="1">
      <alignment wrapText="1"/>
    </xf>
    <xf numFmtId="2" fontId="8" fillId="5" borderId="6" xfId="0" applyNumberFormat="1" applyFont="1" applyFill="1" applyBorder="1" applyAlignment="1"/>
    <xf numFmtId="2" fontId="8" fillId="0" borderId="6" xfId="0" applyNumberFormat="1" applyFont="1" applyBorder="1" applyAlignment="1"/>
    <xf numFmtId="1" fontId="9" fillId="5" borderId="5" xfId="2" applyNumberFormat="1" applyFont="1" applyFill="1" applyBorder="1" applyAlignment="1">
      <alignment horizontal="center" vertical="center"/>
    </xf>
    <xf numFmtId="1" fontId="9" fillId="5" borderId="7" xfId="2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1" fontId="9" fillId="0" borderId="7" xfId="2" applyNumberFormat="1" applyFont="1" applyBorder="1" applyAlignment="1">
      <alignment horizontal="center" vertical="center"/>
    </xf>
    <xf numFmtId="0" fontId="50" fillId="0" borderId="71" xfId="0" applyFont="1" applyBorder="1"/>
    <xf numFmtId="0" fontId="50" fillId="0" borderId="72" xfId="0" applyFont="1" applyBorder="1"/>
    <xf numFmtId="2" fontId="9" fillId="5" borderId="8" xfId="2" applyNumberFormat="1" applyFont="1" applyFill="1" applyBorder="1" applyAlignment="1">
      <alignment vertical="center" wrapText="1"/>
    </xf>
    <xf numFmtId="1" fontId="9" fillId="5" borderId="66" xfId="2" applyNumberFormat="1" applyFont="1" applyFill="1" applyBorder="1" applyAlignment="1">
      <alignment horizontal="center" vertical="center"/>
    </xf>
    <xf numFmtId="2" fontId="9" fillId="5" borderId="73" xfId="2" applyNumberFormat="1" applyFont="1" applyFill="1" applyBorder="1" applyAlignment="1">
      <alignment vertical="center" wrapText="1"/>
    </xf>
    <xf numFmtId="1" fontId="0" fillId="0" borderId="74" xfId="0" applyNumberFormat="1" applyBorder="1" applyAlignment="1">
      <alignment horizontal="center"/>
    </xf>
    <xf numFmtId="166" fontId="3" fillId="6" borderId="18" xfId="0" applyNumberFormat="1" applyFont="1" applyFill="1" applyBorder="1" applyAlignment="1">
      <alignment horizontal="center" vertical="center"/>
    </xf>
    <xf numFmtId="0" fontId="23" fillId="0" borderId="32" xfId="3" applyFont="1" applyFill="1" applyBorder="1" applyAlignment="1">
      <alignment horizontal="center" vertical="top"/>
    </xf>
    <xf numFmtId="3" fontId="0" fillId="5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13" fillId="0" borderId="52" xfId="3" applyFill="1" applyBorder="1" applyAlignment="1">
      <alignment horizontal="center" vertical="top" wrapText="1"/>
    </xf>
    <xf numFmtId="0" fontId="23" fillId="11" borderId="49" xfId="3" applyFont="1" applyFill="1" applyBorder="1" applyAlignment="1">
      <alignment horizontal="left" vertical="center"/>
    </xf>
    <xf numFmtId="0" fontId="23" fillId="11" borderId="15" xfId="3" applyFont="1" applyFill="1" applyBorder="1" applyAlignment="1">
      <alignment horizontal="center" vertical="center"/>
    </xf>
    <xf numFmtId="0" fontId="23" fillId="11" borderId="35" xfId="3" applyFont="1" applyFill="1" applyBorder="1" applyAlignment="1">
      <alignment horizontal="left" vertical="center"/>
    </xf>
    <xf numFmtId="0" fontId="23" fillId="11" borderId="34" xfId="3" applyFont="1" applyFill="1" applyBorder="1" applyAlignment="1">
      <alignment horizontal="center" vertical="center"/>
    </xf>
    <xf numFmtId="3" fontId="46" fillId="5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49" fillId="0" borderId="1" xfId="3" applyNumberFormat="1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0" fontId="49" fillId="0" borderId="2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9" fillId="0" borderId="1" xfId="3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9" fillId="0" borderId="44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23" fillId="5" borderId="44" xfId="3" applyNumberFormat="1" applyFont="1" applyFill="1" applyBorder="1" applyAlignment="1">
      <alignment horizontal="center" vertical="center"/>
    </xf>
    <xf numFmtId="3" fontId="24" fillId="0" borderId="44" xfId="3" applyNumberFormat="1" applyFont="1" applyFill="1" applyBorder="1" applyAlignment="1">
      <alignment horizontal="center" vertical="center"/>
    </xf>
    <xf numFmtId="3" fontId="24" fillId="0" borderId="29" xfId="3" applyNumberFormat="1" applyFont="1" applyFill="1" applyBorder="1" applyAlignment="1">
      <alignment horizontal="center" vertical="center"/>
    </xf>
    <xf numFmtId="3" fontId="9" fillId="5" borderId="1" xfId="3" applyNumberFormat="1" applyFont="1" applyFill="1" applyBorder="1" applyAlignment="1">
      <alignment horizontal="center" vertical="center"/>
    </xf>
    <xf numFmtId="3" fontId="51" fillId="5" borderId="1" xfId="0" applyNumberFormat="1" applyFont="1" applyFill="1" applyBorder="1" applyAlignment="1">
      <alignment horizontal="center" vertical="center"/>
    </xf>
    <xf numFmtId="3" fontId="27" fillId="5" borderId="4" xfId="0" applyNumberFormat="1" applyFont="1" applyFill="1" applyBorder="1" applyAlignment="1">
      <alignment horizontal="center" vertical="center"/>
    </xf>
    <xf numFmtId="3" fontId="27" fillId="5" borderId="5" xfId="0" applyNumberFormat="1" applyFont="1" applyFill="1" applyBorder="1" applyAlignment="1">
      <alignment horizontal="center" vertical="center"/>
    </xf>
    <xf numFmtId="3" fontId="27" fillId="5" borderId="1" xfId="0" applyNumberFormat="1" applyFont="1" applyFill="1" applyBorder="1" applyAlignment="1">
      <alignment horizontal="center" vertical="center"/>
    </xf>
    <xf numFmtId="3" fontId="27" fillId="5" borderId="7" xfId="0" applyNumberFormat="1" applyFont="1" applyFill="1" applyBorder="1" applyAlignment="1">
      <alignment horizontal="center" vertical="center"/>
    </xf>
    <xf numFmtId="3" fontId="51" fillId="5" borderId="7" xfId="0" applyNumberFormat="1" applyFont="1" applyFill="1" applyBorder="1" applyAlignment="1">
      <alignment horizontal="center" vertical="center"/>
    </xf>
    <xf numFmtId="3" fontId="46" fillId="5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81" xfId="0" applyBorder="1" applyAlignment="1">
      <alignment horizontal="center"/>
    </xf>
    <xf numFmtId="3" fontId="0" fillId="0" borderId="82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3" fontId="27" fillId="6" borderId="2" xfId="0" applyNumberFormat="1" applyFont="1" applyFill="1" applyBorder="1" applyAlignment="1">
      <alignment horizontal="center" vertical="center"/>
    </xf>
    <xf numFmtId="3" fontId="0" fillId="5" borderId="38" xfId="0" applyNumberFormat="1" applyFont="1" applyFill="1" applyBorder="1" applyAlignment="1">
      <alignment horizontal="center" vertical="center"/>
    </xf>
    <xf numFmtId="3" fontId="0" fillId="5" borderId="38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7" fillId="5" borderId="44" xfId="0" applyFont="1" applyFill="1" applyBorder="1" applyAlignment="1">
      <alignment vertical="center" wrapText="1"/>
    </xf>
    <xf numFmtId="0" fontId="7" fillId="5" borderId="44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vertical="center"/>
    </xf>
    <xf numFmtId="0" fontId="52" fillId="0" borderId="2" xfId="0" applyFont="1" applyFill="1" applyBorder="1" applyAlignment="1">
      <alignment vertical="center"/>
    </xf>
    <xf numFmtId="0" fontId="52" fillId="0" borderId="44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49" fillId="0" borderId="2" xfId="3" applyFont="1" applyFill="1" applyBorder="1" applyAlignment="1">
      <alignment vertical="center"/>
    </xf>
    <xf numFmtId="0" fontId="49" fillId="0" borderId="44" xfId="3" applyFont="1" applyFill="1" applyBorder="1" applyAlignment="1">
      <alignment vertical="center"/>
    </xf>
    <xf numFmtId="0" fontId="49" fillId="0" borderId="15" xfId="3" applyFont="1" applyFill="1" applyBorder="1" applyAlignment="1">
      <alignment vertical="center"/>
    </xf>
    <xf numFmtId="3" fontId="49" fillId="0" borderId="15" xfId="3" applyNumberFormat="1" applyFont="1" applyFill="1" applyBorder="1" applyAlignment="1">
      <alignment vertical="center"/>
    </xf>
    <xf numFmtId="0" fontId="49" fillId="0" borderId="44" xfId="3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9" fillId="0" borderId="2" xfId="3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3" fontId="9" fillId="5" borderId="1" xfId="3" applyNumberFormat="1" applyFont="1" applyFill="1" applyBorder="1" applyAlignment="1">
      <alignment horizontal="center" vertical="center" wrapText="1"/>
    </xf>
    <xf numFmtId="3" fontId="0" fillId="5" borderId="34" xfId="0" applyNumberFormat="1" applyFont="1" applyFill="1" applyBorder="1" applyAlignment="1">
      <alignment horizontal="center" vertical="center"/>
    </xf>
    <xf numFmtId="3" fontId="23" fillId="5" borderId="1" xfId="3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24" fillId="7" borderId="49" xfId="3" applyFont="1" applyFill="1" applyBorder="1" applyAlignment="1">
      <alignment horizontal="left" vertical="center"/>
    </xf>
    <xf numFmtId="0" fontId="24" fillId="7" borderId="38" xfId="3" applyFont="1" applyFill="1" applyBorder="1" applyAlignment="1">
      <alignment horizontal="center" vertical="center"/>
    </xf>
    <xf numFmtId="0" fontId="27" fillId="8" borderId="51" xfId="0" applyFont="1" applyFill="1" applyBorder="1"/>
    <xf numFmtId="0" fontId="24" fillId="9" borderId="51" xfId="3" applyFont="1" applyFill="1" applyBorder="1" applyAlignment="1">
      <alignment horizontal="left" vertical="center"/>
    </xf>
    <xf numFmtId="0" fontId="24" fillId="9" borderId="1" xfId="3" applyFont="1" applyFill="1" applyBorder="1" applyAlignment="1">
      <alignment horizontal="center" vertical="center"/>
    </xf>
    <xf numFmtId="0" fontId="24" fillId="7" borderId="51" xfId="3" applyFont="1" applyFill="1" applyBorder="1" applyAlignment="1">
      <alignment horizontal="left" vertical="center"/>
    </xf>
    <xf numFmtId="0" fontId="24" fillId="7" borderId="1" xfId="3" applyFont="1" applyFill="1" applyBorder="1" applyAlignment="1">
      <alignment horizontal="center" vertical="center"/>
    </xf>
    <xf numFmtId="0" fontId="24" fillId="10" borderId="51" xfId="3" applyFont="1" applyFill="1" applyBorder="1" applyAlignment="1">
      <alignment horizontal="left" vertical="center"/>
    </xf>
    <xf numFmtId="0" fontId="24" fillId="7" borderId="15" xfId="3" applyFont="1" applyFill="1" applyBorder="1" applyAlignment="1">
      <alignment horizontal="center" vertical="center"/>
    </xf>
    <xf numFmtId="0" fontId="24" fillId="8" borderId="49" xfId="3" applyFont="1" applyFill="1" applyBorder="1" applyAlignment="1">
      <alignment horizontal="left" vertical="center"/>
    </xf>
    <xf numFmtId="0" fontId="24" fillId="8" borderId="15" xfId="3" applyFont="1" applyFill="1" applyBorder="1" applyAlignment="1">
      <alignment horizontal="center" vertical="center"/>
    </xf>
    <xf numFmtId="0" fontId="24" fillId="9" borderId="49" xfId="3" applyFont="1" applyFill="1" applyBorder="1" applyAlignment="1">
      <alignment horizontal="left" vertical="center"/>
    </xf>
    <xf numFmtId="0" fontId="24" fillId="9" borderId="15" xfId="3" applyFont="1" applyFill="1" applyBorder="1" applyAlignment="1">
      <alignment horizontal="center" vertical="center"/>
    </xf>
    <xf numFmtId="0" fontId="24" fillId="8" borderId="30" xfId="3" applyFont="1" applyFill="1" applyBorder="1" applyAlignment="1">
      <alignment horizontal="left" vertical="center"/>
    </xf>
    <xf numFmtId="0" fontId="24" fillId="8" borderId="29" xfId="3" applyFont="1" applyFill="1" applyBorder="1" applyAlignment="1">
      <alignment horizontal="center" vertical="center"/>
    </xf>
    <xf numFmtId="0" fontId="24" fillId="10" borderId="15" xfId="3" applyFont="1" applyFill="1" applyBorder="1" applyAlignment="1">
      <alignment horizontal="center" vertical="center"/>
    </xf>
    <xf numFmtId="0" fontId="24" fillId="5" borderId="15" xfId="3" applyFont="1" applyFill="1" applyBorder="1" applyAlignment="1">
      <alignment horizontal="center"/>
    </xf>
    <xf numFmtId="3" fontId="24" fillId="0" borderId="15" xfId="3" applyNumberFormat="1" applyFont="1" applyFill="1" applyBorder="1" applyAlignment="1">
      <alignment horizontal="center" vertical="center"/>
    </xf>
    <xf numFmtId="3" fontId="24" fillId="0" borderId="19" xfId="3" applyNumberFormat="1" applyFont="1" applyFill="1" applyBorder="1" applyAlignment="1">
      <alignment horizontal="center"/>
    </xf>
    <xf numFmtId="0" fontId="27" fillId="13" borderId="35" xfId="0" applyFont="1" applyFill="1" applyBorder="1"/>
    <xf numFmtId="0" fontId="24" fillId="13" borderId="34" xfId="3" applyFont="1" applyFill="1" applyBorder="1" applyAlignment="1">
      <alignment horizontal="center" vertical="center"/>
    </xf>
    <xf numFmtId="0" fontId="27" fillId="13" borderId="24" xfId="0" applyFont="1" applyFill="1" applyBorder="1"/>
    <xf numFmtId="0" fontId="24" fillId="13" borderId="23" xfId="3" applyFont="1" applyFill="1" applyBorder="1" applyAlignment="1">
      <alignment horizontal="center" vertical="center"/>
    </xf>
    <xf numFmtId="3" fontId="24" fillId="0" borderId="23" xfId="3" applyNumberFormat="1" applyFont="1" applyFill="1" applyBorder="1" applyAlignment="1">
      <alignment horizontal="center" vertical="center"/>
    </xf>
    <xf numFmtId="0" fontId="34" fillId="13" borderId="49" xfId="3" applyFont="1" applyFill="1" applyBorder="1" applyAlignment="1">
      <alignment horizontal="left"/>
    </xf>
    <xf numFmtId="0" fontId="24" fillId="13" borderId="15" xfId="3" applyFont="1" applyFill="1" applyBorder="1" applyAlignment="1">
      <alignment horizontal="center" vertical="center"/>
    </xf>
    <xf numFmtId="0" fontId="27" fillId="12" borderId="51" xfId="0" applyFont="1" applyFill="1" applyBorder="1"/>
    <xf numFmtId="0" fontId="24" fillId="5" borderId="1" xfId="3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 vertical="center"/>
    </xf>
    <xf numFmtId="0" fontId="27" fillId="12" borderId="35" xfId="0" applyFont="1" applyFill="1" applyBorder="1"/>
    <xf numFmtId="0" fontId="24" fillId="5" borderId="29" xfId="3" applyFont="1" applyFill="1" applyBorder="1" applyAlignment="1">
      <alignment horizontal="center" vertical="center"/>
    </xf>
    <xf numFmtId="3" fontId="24" fillId="0" borderId="34" xfId="3" applyNumberFormat="1" applyFont="1" applyFill="1" applyBorder="1" applyAlignment="1">
      <alignment horizontal="center" vertical="center"/>
    </xf>
    <xf numFmtId="0" fontId="34" fillId="13" borderId="45" xfId="3" applyFont="1" applyFill="1" applyBorder="1" applyAlignment="1">
      <alignment horizontal="left"/>
    </xf>
    <xf numFmtId="0" fontId="24" fillId="13" borderId="44" xfId="3" applyFont="1" applyFill="1" applyBorder="1" applyAlignment="1">
      <alignment horizontal="center" vertical="center"/>
    </xf>
    <xf numFmtId="0" fontId="24" fillId="5" borderId="44" xfId="3" applyFont="1" applyFill="1" applyBorder="1" applyAlignment="1">
      <alignment horizontal="center" vertical="center"/>
    </xf>
    <xf numFmtId="0" fontId="27" fillId="13" borderId="38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16" fillId="0" borderId="0" xfId="3" applyFont="1" applyBorder="1"/>
    <xf numFmtId="0" fontId="16" fillId="0" borderId="0" xfId="3" applyFont="1" applyBorder="1" applyAlignment="1">
      <alignment horizontal="center" vertical="top" wrapText="1"/>
    </xf>
    <xf numFmtId="0" fontId="16" fillId="0" borderId="0" xfId="3" applyFont="1" applyFill="1" applyBorder="1" applyAlignment="1">
      <alignment horizontal="center"/>
    </xf>
    <xf numFmtId="0" fontId="20" fillId="0" borderId="0" xfId="3" applyFont="1" applyFill="1" applyBorder="1" applyAlignment="1">
      <alignment horizontal="left" vertical="top"/>
    </xf>
    <xf numFmtId="0" fontId="11" fillId="0" borderId="0" xfId="3" applyFont="1" applyBorder="1" applyAlignment="1">
      <alignment horizontal="left" vertical="top"/>
    </xf>
    <xf numFmtId="0" fontId="16" fillId="7" borderId="0" xfId="3" applyFont="1" applyFill="1" applyBorder="1" applyAlignment="1">
      <alignment horizontal="left" vertical="top" wrapText="1"/>
    </xf>
    <xf numFmtId="0" fontId="16" fillId="8" borderId="0" xfId="3" applyFont="1" applyFill="1" applyBorder="1" applyAlignment="1">
      <alignment horizontal="left" vertical="top" wrapText="1"/>
    </xf>
    <xf numFmtId="1" fontId="20" fillId="0" borderId="0" xfId="3" applyNumberFormat="1" applyFont="1" applyFill="1" applyBorder="1" applyAlignment="1">
      <alignment horizontal="left" vertical="top"/>
    </xf>
    <xf numFmtId="0" fontId="16" fillId="9" borderId="0" xfId="3" applyFont="1" applyFill="1" applyBorder="1" applyAlignment="1">
      <alignment horizontal="left" wrapText="1"/>
    </xf>
    <xf numFmtId="0" fontId="16" fillId="10" borderId="0" xfId="3" applyFont="1" applyFill="1" applyBorder="1" applyAlignment="1">
      <alignment horizontal="left" wrapText="1"/>
    </xf>
    <xf numFmtId="0" fontId="16" fillId="11" borderId="0" xfId="3" applyFont="1" applyFill="1" applyBorder="1" applyAlignment="1">
      <alignment horizontal="left"/>
    </xf>
    <xf numFmtId="0" fontId="16" fillId="11" borderId="0" xfId="3" applyFont="1" applyFill="1" applyBorder="1" applyAlignment="1"/>
    <xf numFmtId="0" fontId="16" fillId="12" borderId="0" xfId="3" applyFont="1" applyFill="1" applyBorder="1" applyAlignment="1">
      <alignment horizontal="left" vertical="top" wrapText="1"/>
    </xf>
    <xf numFmtId="0" fontId="16" fillId="13" borderId="0" xfId="3" applyFont="1" applyFill="1" applyBorder="1" applyAlignment="1">
      <alignment horizontal="left" vertical="top" wrapText="1"/>
    </xf>
    <xf numFmtId="0" fontId="27" fillId="13" borderId="49" xfId="0" applyFont="1" applyFill="1" applyBorder="1" applyAlignment="1">
      <alignment horizontal="left" vertical="center"/>
    </xf>
    <xf numFmtId="0" fontId="23" fillId="0" borderId="64" xfId="3" applyFont="1" applyFill="1" applyBorder="1" applyAlignment="1">
      <alignment horizontal="center" vertical="center"/>
    </xf>
    <xf numFmtId="0" fontId="23" fillId="0" borderId="32" xfId="3" applyFont="1" applyFill="1" applyBorder="1" applyAlignment="1">
      <alignment horizontal="center" vertical="center"/>
    </xf>
    <xf numFmtId="0" fontId="23" fillId="0" borderId="63" xfId="3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wrapText="1"/>
    </xf>
    <xf numFmtId="0" fontId="0" fillId="5" borderId="44" xfId="0" applyFont="1" applyFill="1" applyBorder="1" applyAlignment="1">
      <alignment horizontal="center" wrapText="1"/>
    </xf>
    <xf numFmtId="0" fontId="0" fillId="5" borderId="15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6" fillId="7" borderId="0" xfId="3" applyFont="1" applyFill="1" applyBorder="1" applyAlignment="1">
      <alignment horizontal="left" vertical="top" wrapText="1"/>
    </xf>
    <xf numFmtId="0" fontId="16" fillId="13" borderId="0" xfId="3" applyFont="1" applyFill="1" applyBorder="1" applyAlignment="1">
      <alignment horizontal="left" vertical="top" wrapText="1"/>
    </xf>
    <xf numFmtId="0" fontId="16" fillId="12" borderId="0" xfId="3" applyFont="1" applyFill="1" applyBorder="1" applyAlignment="1">
      <alignment horizontal="left" vertical="top" wrapText="1"/>
    </xf>
    <xf numFmtId="0" fontId="16" fillId="10" borderId="0" xfId="3" applyFont="1" applyFill="1" applyBorder="1" applyAlignment="1">
      <alignment horizontal="left" wrapText="1"/>
    </xf>
    <xf numFmtId="0" fontId="16" fillId="9" borderId="0" xfId="3" applyFont="1" applyFill="1" applyBorder="1" applyAlignment="1">
      <alignment horizontal="left" wrapText="1"/>
    </xf>
    <xf numFmtId="0" fontId="16" fillId="8" borderId="0" xfId="3" applyFont="1" applyFill="1" applyBorder="1" applyAlignment="1">
      <alignment horizontal="left" vertical="top" wrapText="1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44" xfId="0" applyNumberFormat="1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" xfId="3" applyNumberFormat="1" applyFont="1" applyFill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4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44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49" fillId="0" borderId="2" xfId="3" applyNumberFormat="1" applyFont="1" applyFill="1" applyBorder="1" applyAlignment="1">
      <alignment horizontal="center" vertical="center"/>
    </xf>
    <xf numFmtId="3" fontId="49" fillId="0" borderId="15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9" fillId="0" borderId="2" xfId="3" applyFont="1" applyFill="1" applyBorder="1" applyAlignment="1">
      <alignment horizontal="center" vertical="center"/>
    </xf>
    <xf numFmtId="0" fontId="49" fillId="0" borderId="44" xfId="3" applyFont="1" applyFill="1" applyBorder="1" applyAlignment="1">
      <alignment horizontal="center" vertical="center"/>
    </xf>
    <xf numFmtId="0" fontId="49" fillId="0" borderId="15" xfId="3" applyFont="1" applyFill="1" applyBorder="1" applyAlignment="1">
      <alignment horizontal="center" vertical="center"/>
    </xf>
    <xf numFmtId="3" fontId="49" fillId="0" borderId="44" xfId="3" applyNumberFormat="1" applyFont="1" applyFill="1" applyBorder="1" applyAlignment="1">
      <alignment horizontal="center" vertical="center"/>
    </xf>
    <xf numFmtId="3" fontId="9" fillId="5" borderId="44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3" fontId="9" fillId="5" borderId="1" xfId="3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24" fillId="0" borderId="43" xfId="3" applyFont="1" applyFill="1" applyBorder="1" applyAlignment="1">
      <alignment vertical="center" wrapText="1"/>
    </xf>
    <xf numFmtId="0" fontId="24" fillId="0" borderId="29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3" fontId="49" fillId="0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/>
    </xf>
    <xf numFmtId="3" fontId="9" fillId="0" borderId="44" xfId="3" applyNumberFormat="1" applyFont="1" applyFill="1" applyBorder="1" applyAlignment="1">
      <alignment horizontal="center" vertical="center"/>
    </xf>
    <xf numFmtId="3" fontId="9" fillId="0" borderId="15" xfId="3" applyNumberFormat="1" applyFont="1" applyFill="1" applyBorder="1" applyAlignment="1">
      <alignment horizontal="center" vertical="center"/>
    </xf>
    <xf numFmtId="0" fontId="23" fillId="5" borderId="58" xfId="3" applyFont="1" applyFill="1" applyBorder="1" applyAlignment="1">
      <alignment horizontal="center" vertical="center"/>
    </xf>
    <xf numFmtId="0" fontId="23" fillId="5" borderId="60" xfId="3" applyFont="1" applyFill="1" applyBorder="1" applyAlignment="1">
      <alignment horizontal="center" vertical="center"/>
    </xf>
    <xf numFmtId="0" fontId="23" fillId="5" borderId="59" xfId="3" applyFont="1" applyFill="1" applyBorder="1" applyAlignment="1">
      <alignment horizontal="center" vertical="center"/>
    </xf>
    <xf numFmtId="0" fontId="23" fillId="0" borderId="46" xfId="3" applyFont="1" applyFill="1" applyBorder="1" applyAlignment="1">
      <alignment horizontal="center" vertical="center"/>
    </xf>
    <xf numFmtId="0" fontId="23" fillId="0" borderId="52" xfId="3" applyFont="1" applyFill="1" applyBorder="1" applyAlignment="1">
      <alignment horizontal="center" vertical="center"/>
    </xf>
    <xf numFmtId="0" fontId="23" fillId="0" borderId="47" xfId="3" applyFont="1" applyFill="1" applyBorder="1" applyAlignment="1">
      <alignment horizontal="center" vertical="center"/>
    </xf>
    <xf numFmtId="0" fontId="24" fillId="5" borderId="58" xfId="3" applyFont="1" applyFill="1" applyBorder="1" applyAlignment="1">
      <alignment horizontal="center" vertical="center"/>
    </xf>
    <xf numFmtId="0" fontId="24" fillId="5" borderId="60" xfId="3" applyFont="1" applyFill="1" applyBorder="1" applyAlignment="1">
      <alignment horizontal="center" vertical="center"/>
    </xf>
    <xf numFmtId="0" fontId="24" fillId="5" borderId="59" xfId="3" applyFont="1" applyFill="1" applyBorder="1" applyAlignment="1">
      <alignment horizontal="center" vertical="center"/>
    </xf>
    <xf numFmtId="0" fontId="23" fillId="0" borderId="58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center" vertical="center" wrapText="1"/>
    </xf>
    <xf numFmtId="0" fontId="23" fillId="0" borderId="59" xfId="3" applyFont="1" applyFill="1" applyBorder="1" applyAlignment="1">
      <alignment horizontal="center" vertical="center" wrapText="1"/>
    </xf>
    <xf numFmtId="0" fontId="23" fillId="0" borderId="42" xfId="3" applyFont="1" applyFill="1" applyBorder="1" applyAlignment="1">
      <alignment horizontal="center" vertical="top"/>
    </xf>
    <xf numFmtId="0" fontId="23" fillId="0" borderId="28" xfId="3" applyFont="1" applyFill="1" applyBorder="1" applyAlignment="1">
      <alignment horizontal="center" vertical="top"/>
    </xf>
    <xf numFmtId="0" fontId="13" fillId="0" borderId="42" xfId="3" applyFill="1" applyBorder="1" applyAlignment="1">
      <alignment horizontal="center" vertical="top" wrapText="1"/>
    </xf>
    <xf numFmtId="0" fontId="13" fillId="0" borderId="28" xfId="3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4" fillId="9" borderId="45" xfId="3" applyFont="1" applyFill="1" applyBorder="1" applyAlignment="1">
      <alignment horizontal="center" vertical="center"/>
    </xf>
    <xf numFmtId="0" fontId="24" fillId="9" borderId="30" xfId="3" applyFont="1" applyFill="1" applyBorder="1" applyAlignment="1">
      <alignment horizontal="center" vertical="center"/>
    </xf>
    <xf numFmtId="0" fontId="24" fillId="9" borderId="50" xfId="3" applyFont="1" applyFill="1" applyBorder="1" applyAlignment="1">
      <alignment horizontal="center" vertical="center"/>
    </xf>
    <xf numFmtId="0" fontId="24" fillId="9" borderId="2" xfId="3" applyFont="1" applyFill="1" applyBorder="1" applyAlignment="1">
      <alignment horizontal="center" vertical="center"/>
    </xf>
    <xf numFmtId="0" fontId="24" fillId="9" borderId="44" xfId="3" applyFont="1" applyFill="1" applyBorder="1" applyAlignment="1">
      <alignment horizontal="center" vertical="center"/>
    </xf>
    <xf numFmtId="0" fontId="24" fillId="9" borderId="29" xfId="3" applyFont="1" applyFill="1" applyBorder="1" applyAlignment="1">
      <alignment horizontal="center" vertical="center"/>
    </xf>
    <xf numFmtId="3" fontId="24" fillId="0" borderId="44" xfId="3" applyNumberFormat="1" applyFont="1" applyFill="1" applyBorder="1" applyAlignment="1">
      <alignment horizontal="center" vertical="center"/>
    </xf>
    <xf numFmtId="3" fontId="24" fillId="0" borderId="29" xfId="3" applyNumberFormat="1" applyFont="1" applyFill="1" applyBorder="1" applyAlignment="1">
      <alignment horizontal="center" vertical="center"/>
    </xf>
    <xf numFmtId="3" fontId="24" fillId="5" borderId="43" xfId="3" applyNumberFormat="1" applyFont="1" applyFill="1" applyBorder="1" applyAlignment="1">
      <alignment horizontal="center" vertical="center"/>
    </xf>
    <xf numFmtId="3" fontId="24" fillId="5" borderId="44" xfId="3" applyNumberFormat="1" applyFont="1" applyFill="1" applyBorder="1" applyAlignment="1">
      <alignment horizontal="center" vertical="center"/>
    </xf>
    <xf numFmtId="3" fontId="24" fillId="0" borderId="43" xfId="3" applyNumberFormat="1" applyFont="1" applyFill="1" applyBorder="1" applyAlignment="1">
      <alignment horizontal="center" vertical="center"/>
    </xf>
    <xf numFmtId="0" fontId="23" fillId="0" borderId="42" xfId="3" applyFont="1" applyFill="1" applyBorder="1" applyAlignment="1">
      <alignment horizontal="center" vertical="center"/>
    </xf>
    <xf numFmtId="0" fontId="24" fillId="5" borderId="43" xfId="3" applyFont="1" applyFill="1" applyBorder="1" applyAlignment="1">
      <alignment horizontal="center" vertical="center" wrapText="1"/>
    </xf>
    <xf numFmtId="0" fontId="24" fillId="5" borderId="44" xfId="3" applyFont="1" applyFill="1" applyBorder="1" applyAlignment="1">
      <alignment horizontal="center" vertical="center" wrapText="1"/>
    </xf>
    <xf numFmtId="0" fontId="24" fillId="5" borderId="29" xfId="3" applyFont="1" applyFill="1" applyBorder="1" applyAlignment="1">
      <alignment horizontal="center" vertical="center" wrapText="1"/>
    </xf>
    <xf numFmtId="3" fontId="23" fillId="5" borderId="43" xfId="3" applyNumberFormat="1" applyFont="1" applyFill="1" applyBorder="1" applyAlignment="1">
      <alignment horizontal="center" vertical="center"/>
    </xf>
    <xf numFmtId="3" fontId="23" fillId="5" borderId="44" xfId="3" applyNumberFormat="1" applyFont="1" applyFill="1" applyBorder="1" applyAlignment="1">
      <alignment horizontal="center" vertical="center"/>
    </xf>
    <xf numFmtId="3" fontId="23" fillId="5" borderId="29" xfId="3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3" fontId="0" fillId="5" borderId="2" xfId="0" applyNumberFormat="1" applyFont="1" applyFill="1" applyBorder="1" applyAlignment="1">
      <alignment horizontal="center" vertical="center"/>
    </xf>
    <xf numFmtId="3" fontId="0" fillId="5" borderId="44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0" fontId="23" fillId="0" borderId="42" xfId="3" applyFont="1" applyFill="1" applyBorder="1" applyAlignment="1">
      <alignment horizontal="center" vertical="top" wrapText="1"/>
    </xf>
    <xf numFmtId="0" fontId="23" fillId="0" borderId="32" xfId="3" applyFont="1" applyFill="1" applyBorder="1" applyAlignment="1">
      <alignment horizontal="center" vertical="top" wrapText="1"/>
    </xf>
    <xf numFmtId="0" fontId="23" fillId="0" borderId="28" xfId="3" applyFont="1" applyFill="1" applyBorder="1" applyAlignment="1">
      <alignment horizontal="center" vertical="top" wrapText="1"/>
    </xf>
    <xf numFmtId="0" fontId="24" fillId="0" borderId="42" xfId="3" applyFont="1" applyFill="1" applyBorder="1" applyAlignment="1">
      <alignment horizontal="center" vertical="top"/>
    </xf>
    <xf numFmtId="0" fontId="24" fillId="0" borderId="32" xfId="3" applyFont="1" applyFill="1" applyBorder="1" applyAlignment="1">
      <alignment horizontal="center" vertical="top"/>
    </xf>
    <xf numFmtId="0" fontId="24" fillId="0" borderId="28" xfId="3" applyFont="1" applyFill="1" applyBorder="1" applyAlignment="1">
      <alignment horizontal="center" vertical="top"/>
    </xf>
    <xf numFmtId="0" fontId="25" fillId="0" borderId="42" xfId="3" applyFont="1" applyFill="1" applyBorder="1" applyAlignment="1">
      <alignment horizontal="center" vertical="top" wrapText="1"/>
    </xf>
    <xf numFmtId="0" fontId="25" fillId="0" borderId="32" xfId="3" applyFont="1" applyFill="1" applyBorder="1" applyAlignment="1">
      <alignment horizontal="center" vertical="top" wrapText="1"/>
    </xf>
    <xf numFmtId="0" fontId="25" fillId="0" borderId="28" xfId="3" applyFont="1" applyFill="1" applyBorder="1" applyAlignment="1">
      <alignment horizontal="center" vertical="top" wrapText="1"/>
    </xf>
    <xf numFmtId="0" fontId="0" fillId="13" borderId="50" xfId="0" applyFill="1" applyBorder="1" applyAlignment="1">
      <alignment horizontal="left"/>
    </xf>
    <xf numFmtId="0" fontId="0" fillId="13" borderId="45" xfId="0" applyFill="1" applyBorder="1" applyAlignment="1">
      <alignment horizontal="left"/>
    </xf>
    <xf numFmtId="0" fontId="0" fillId="13" borderId="49" xfId="0" applyFill="1" applyBorder="1" applyAlignment="1">
      <alignment horizontal="left"/>
    </xf>
    <xf numFmtId="0" fontId="24" fillId="0" borderId="64" xfId="3" applyFont="1" applyFill="1" applyBorder="1" applyAlignment="1">
      <alignment horizontal="center" vertical="center" wrapText="1"/>
    </xf>
    <xf numFmtId="0" fontId="24" fillId="0" borderId="32" xfId="3" applyFont="1" applyFill="1" applyBorder="1" applyAlignment="1">
      <alignment horizontal="center" vertical="center" wrapText="1"/>
    </xf>
    <xf numFmtId="0" fontId="24" fillId="0" borderId="63" xfId="3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/>
    </xf>
    <xf numFmtId="0" fontId="10" fillId="13" borderId="44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23" fillId="5" borderId="2" xfId="3" applyFont="1" applyFill="1" applyBorder="1" applyAlignment="1">
      <alignment horizontal="center" vertical="center" wrapText="1"/>
    </xf>
    <xf numFmtId="0" fontId="23" fillId="5" borderId="44" xfId="3" applyFont="1" applyFill="1" applyBorder="1" applyAlignment="1">
      <alignment horizontal="center" vertical="center" wrapText="1"/>
    </xf>
    <xf numFmtId="3" fontId="23" fillId="5" borderId="2" xfId="3" applyNumberFormat="1" applyFont="1" applyFill="1" applyBorder="1" applyAlignment="1">
      <alignment horizontal="center" vertical="center"/>
    </xf>
    <xf numFmtId="3" fontId="23" fillId="0" borderId="2" xfId="3" applyNumberFormat="1" applyFont="1" applyFill="1" applyBorder="1" applyAlignment="1">
      <alignment horizontal="center" vertical="center"/>
    </xf>
    <xf numFmtId="3" fontId="23" fillId="0" borderId="44" xfId="3" applyNumberFormat="1" applyFont="1" applyFill="1" applyBorder="1" applyAlignment="1">
      <alignment horizontal="center" vertical="center"/>
    </xf>
    <xf numFmtId="0" fontId="23" fillId="0" borderId="32" xfId="3" applyFont="1" applyFill="1" applyBorder="1" applyAlignment="1">
      <alignment horizontal="center" vertical="top"/>
    </xf>
    <xf numFmtId="0" fontId="13" fillId="0" borderId="32" xfId="3" applyFill="1" applyBorder="1" applyAlignment="1">
      <alignment horizontal="center" vertical="top" wrapText="1"/>
    </xf>
    <xf numFmtId="0" fontId="13" fillId="0" borderId="46" xfId="3" applyFill="1" applyBorder="1" applyAlignment="1">
      <alignment horizontal="center" vertical="center"/>
    </xf>
    <xf numFmtId="0" fontId="13" fillId="0" borderId="52" xfId="3" applyFill="1" applyBorder="1" applyAlignment="1">
      <alignment horizontal="center" vertical="center"/>
    </xf>
    <xf numFmtId="0" fontId="13" fillId="0" borderId="47" xfId="3" applyFill="1" applyBorder="1" applyAlignment="1">
      <alignment horizontal="center" vertical="center"/>
    </xf>
    <xf numFmtId="0" fontId="24" fillId="0" borderId="42" xfId="3" applyFont="1" applyFill="1" applyBorder="1" applyAlignment="1">
      <alignment horizontal="center" vertical="center" wrapText="1"/>
    </xf>
    <xf numFmtId="0" fontId="24" fillId="0" borderId="28" xfId="3" applyFont="1" applyFill="1" applyBorder="1" applyAlignment="1">
      <alignment horizontal="center" vertical="center" wrapText="1"/>
    </xf>
    <xf numFmtId="3" fontId="24" fillId="5" borderId="29" xfId="3" applyNumberFormat="1" applyFont="1" applyFill="1" applyBorder="1" applyAlignment="1">
      <alignment horizontal="center" vertical="center"/>
    </xf>
    <xf numFmtId="0" fontId="16" fillId="0" borderId="18" xfId="3" applyFont="1" applyBorder="1" applyAlignment="1">
      <alignment horizontal="center"/>
    </xf>
    <xf numFmtId="0" fontId="16" fillId="0" borderId="21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23" fillId="0" borderId="57" xfId="3" applyFont="1" applyFill="1" applyBorder="1" applyAlignment="1">
      <alignment horizontal="center" vertical="center"/>
    </xf>
    <xf numFmtId="0" fontId="33" fillId="5" borderId="2" xfId="3" applyFont="1" applyFill="1" applyBorder="1" applyAlignment="1">
      <alignment horizontal="center" vertical="center" wrapText="1"/>
    </xf>
    <xf numFmtId="0" fontId="33" fillId="5" borderId="44" xfId="3" applyFont="1" applyFill="1" applyBorder="1" applyAlignment="1">
      <alignment horizontal="center" vertical="center" wrapText="1"/>
    </xf>
    <xf numFmtId="0" fontId="33" fillId="5" borderId="29" xfId="3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4" fillId="0" borderId="44" xfId="3" applyNumberFormat="1" applyFont="1" applyFill="1" applyBorder="1" applyAlignment="1">
      <alignment horizontal="center" vertical="center" wrapText="1"/>
    </xf>
    <xf numFmtId="3" fontId="4" fillId="0" borderId="29" xfId="3" applyNumberFormat="1" applyFont="1" applyFill="1" applyBorder="1" applyAlignment="1">
      <alignment horizontal="center" vertical="center" wrapText="1"/>
    </xf>
    <xf numFmtId="0" fontId="23" fillId="0" borderId="22" xfId="3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horizontal="center" vertical="center"/>
    </xf>
    <xf numFmtId="0" fontId="23" fillId="0" borderId="60" xfId="3" applyFont="1" applyFill="1" applyBorder="1" applyAlignment="1">
      <alignment horizontal="center" vertical="center"/>
    </xf>
    <xf numFmtId="0" fontId="23" fillId="0" borderId="59" xfId="3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24" fillId="0" borderId="58" xfId="3" applyFont="1" applyFill="1" applyBorder="1" applyAlignment="1">
      <alignment horizontal="center" vertical="center"/>
    </xf>
    <xf numFmtId="0" fontId="24" fillId="0" borderId="60" xfId="3" applyFont="1" applyFill="1" applyBorder="1" applyAlignment="1">
      <alignment horizontal="center" vertical="center"/>
    </xf>
    <xf numFmtId="0" fontId="24" fillId="0" borderId="59" xfId="3" applyFont="1" applyFill="1" applyBorder="1" applyAlignment="1">
      <alignment horizontal="center" vertical="center"/>
    </xf>
    <xf numFmtId="0" fontId="54" fillId="5" borderId="43" xfId="0" applyFont="1" applyFill="1" applyBorder="1" applyAlignment="1">
      <alignment horizontal="center" vertical="center" wrapText="1"/>
    </xf>
    <xf numFmtId="0" fontId="54" fillId="5" borderId="44" xfId="0" applyFont="1" applyFill="1" applyBorder="1" applyAlignment="1">
      <alignment horizontal="center" vertical="center"/>
    </xf>
    <xf numFmtId="0" fontId="54" fillId="5" borderId="15" xfId="0" applyFont="1" applyFill="1" applyBorder="1" applyAlignment="1">
      <alignment horizontal="center" vertical="center"/>
    </xf>
    <xf numFmtId="0" fontId="24" fillId="5" borderId="15" xfId="3" applyFont="1" applyFill="1" applyBorder="1" applyAlignment="1">
      <alignment horizontal="center" vertical="center"/>
    </xf>
    <xf numFmtId="0" fontId="24" fillId="0" borderId="58" xfId="3" applyFont="1" applyFill="1" applyBorder="1" applyAlignment="1">
      <alignment horizontal="center" vertical="center" wrapText="1"/>
    </xf>
    <xf numFmtId="0" fontId="24" fillId="0" borderId="60" xfId="3" applyFont="1" applyFill="1" applyBorder="1" applyAlignment="1">
      <alignment horizontal="center" vertical="center" wrapText="1"/>
    </xf>
    <xf numFmtId="0" fontId="24" fillId="0" borderId="59" xfId="3" applyFont="1" applyFill="1" applyBorder="1" applyAlignment="1">
      <alignment horizontal="center" vertical="center" wrapText="1"/>
    </xf>
    <xf numFmtId="0" fontId="13" fillId="0" borderId="57" xfId="3" applyFill="1" applyBorder="1" applyAlignment="1">
      <alignment horizontal="center" vertical="center"/>
    </xf>
    <xf numFmtId="0" fontId="13" fillId="0" borderId="22" xfId="3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0" fillId="10" borderId="50" xfId="0" applyFill="1" applyBorder="1" applyAlignment="1">
      <alignment horizontal="left"/>
    </xf>
    <xf numFmtId="0" fontId="0" fillId="10" borderId="49" xfId="0" applyFill="1" applyBorder="1" applyAlignment="1">
      <alignment horizontal="left"/>
    </xf>
    <xf numFmtId="0" fontId="30" fillId="10" borderId="2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wrapText="1"/>
    </xf>
    <xf numFmtId="0" fontId="30" fillId="5" borderId="15" xfId="0" applyFont="1" applyFill="1" applyBorder="1" applyAlignment="1">
      <alignment horizontal="center" wrapText="1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/>
    </xf>
    <xf numFmtId="3" fontId="30" fillId="0" borderId="15" xfId="0" applyNumberFormat="1" applyFont="1" applyFill="1" applyBorder="1" applyAlignment="1">
      <alignment horizontal="center"/>
    </xf>
    <xf numFmtId="0" fontId="49" fillId="0" borderId="1" xfId="3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wrapText="1"/>
    </xf>
    <xf numFmtId="0" fontId="27" fillId="5" borderId="15" xfId="0" applyFont="1" applyFill="1" applyBorder="1" applyAlignment="1">
      <alignment horizont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23" fillId="0" borderId="64" xfId="3" applyFont="1" applyFill="1" applyBorder="1" applyAlignment="1">
      <alignment horizontal="center" vertical="top" wrapText="1"/>
    </xf>
    <xf numFmtId="0" fontId="23" fillId="5" borderId="29" xfId="3" applyFont="1" applyFill="1" applyBorder="1" applyAlignment="1">
      <alignment horizontal="center" vertical="center" wrapText="1"/>
    </xf>
    <xf numFmtId="3" fontId="24" fillId="0" borderId="2" xfId="3" applyNumberFormat="1" applyFont="1" applyFill="1" applyBorder="1" applyAlignment="1">
      <alignment horizontal="center" vertical="center"/>
    </xf>
    <xf numFmtId="3" fontId="23" fillId="0" borderId="2" xfId="3" applyNumberFormat="1" applyFont="1" applyFill="1" applyBorder="1" applyAlignment="1">
      <alignment horizontal="center" vertical="center" wrapText="1"/>
    </xf>
    <xf numFmtId="3" fontId="23" fillId="0" borderId="44" xfId="3" applyNumberFormat="1" applyFont="1" applyFill="1" applyBorder="1" applyAlignment="1">
      <alignment horizontal="center" vertical="center" wrapText="1"/>
    </xf>
    <xf numFmtId="3" fontId="23" fillId="0" borderId="29" xfId="3" applyNumberFormat="1" applyFont="1" applyFill="1" applyBorder="1" applyAlignment="1">
      <alignment horizontal="center" vertical="center" wrapText="1"/>
    </xf>
    <xf numFmtId="0" fontId="23" fillId="13" borderId="48" xfId="3" applyFont="1" applyFill="1" applyBorder="1" applyAlignment="1">
      <alignment horizontal="center"/>
    </xf>
    <xf numFmtId="0" fontId="23" fillId="13" borderId="49" xfId="3" applyFont="1" applyFill="1" applyBorder="1" applyAlignment="1">
      <alignment horizontal="center"/>
    </xf>
    <xf numFmtId="0" fontId="23" fillId="13" borderId="43" xfId="3" applyFont="1" applyFill="1" applyBorder="1" applyAlignment="1">
      <alignment horizontal="center" vertical="center"/>
    </xf>
    <xf numFmtId="0" fontId="23" fillId="13" borderId="15" xfId="3" applyFont="1" applyFill="1" applyBorder="1" applyAlignment="1">
      <alignment horizontal="center" vertical="center"/>
    </xf>
    <xf numFmtId="0" fontId="23" fillId="5" borderId="43" xfId="3" applyFont="1" applyFill="1" applyBorder="1" applyAlignment="1">
      <alignment horizontal="center" wrapText="1"/>
    </xf>
    <xf numFmtId="0" fontId="23" fillId="5" borderId="15" xfId="3" applyFont="1" applyFill="1" applyBorder="1" applyAlignment="1">
      <alignment horizontal="center" wrapText="1"/>
    </xf>
    <xf numFmtId="3" fontId="23" fillId="5" borderId="15" xfId="3" applyNumberFormat="1" applyFont="1" applyFill="1" applyBorder="1" applyAlignment="1">
      <alignment horizontal="center" vertical="center"/>
    </xf>
    <xf numFmtId="3" fontId="23" fillId="0" borderId="43" xfId="3" applyNumberFormat="1" applyFont="1" applyFill="1" applyBorder="1" applyAlignment="1">
      <alignment horizontal="center" vertical="center"/>
    </xf>
    <xf numFmtId="3" fontId="23" fillId="0" borderId="15" xfId="3" applyNumberFormat="1" applyFont="1" applyFill="1" applyBorder="1" applyAlignment="1">
      <alignment horizontal="center" vertical="center"/>
    </xf>
    <xf numFmtId="0" fontId="23" fillId="5" borderId="44" xfId="3" applyFont="1" applyFill="1" applyBorder="1" applyAlignment="1">
      <alignment horizontal="center" wrapText="1"/>
    </xf>
    <xf numFmtId="3" fontId="24" fillId="5" borderId="2" xfId="3" applyNumberFormat="1" applyFont="1" applyFill="1" applyBorder="1" applyAlignment="1">
      <alignment horizontal="center" vertical="center"/>
    </xf>
    <xf numFmtId="0" fontId="23" fillId="0" borderId="63" xfId="3" applyFont="1" applyFill="1" applyBorder="1" applyAlignment="1">
      <alignment horizontal="center" vertical="top" wrapText="1"/>
    </xf>
    <xf numFmtId="0" fontId="34" fillId="5" borderId="2" xfId="3" applyFont="1" applyFill="1" applyBorder="1" applyAlignment="1">
      <alignment horizontal="center" vertical="center" wrapText="1"/>
    </xf>
    <xf numFmtId="0" fontId="34" fillId="5" borderId="44" xfId="3" applyFont="1" applyFill="1" applyBorder="1" applyAlignment="1">
      <alignment horizontal="center" vertical="center" wrapText="1"/>
    </xf>
    <xf numFmtId="0" fontId="34" fillId="5" borderId="15" xfId="3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/>
    </xf>
    <xf numFmtId="0" fontId="30" fillId="5" borderId="44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3" fontId="30" fillId="5" borderId="2" xfId="0" applyNumberFormat="1" applyFont="1" applyFill="1" applyBorder="1" applyAlignment="1">
      <alignment horizontal="center" vertical="center"/>
    </xf>
    <xf numFmtId="3" fontId="30" fillId="5" borderId="44" xfId="0" applyNumberFormat="1" applyFont="1" applyFill="1" applyBorder="1" applyAlignment="1">
      <alignment horizontal="center" vertical="center"/>
    </xf>
    <xf numFmtId="3" fontId="30" fillId="5" borderId="15" xfId="0" applyNumberFormat="1" applyFont="1" applyFill="1" applyBorder="1" applyAlignment="1">
      <alignment horizontal="center" vertical="center"/>
    </xf>
    <xf numFmtId="3" fontId="30" fillId="0" borderId="44" xfId="0" applyNumberFormat="1" applyFont="1" applyFill="1" applyBorder="1" applyAlignment="1">
      <alignment horizontal="center" vertical="center"/>
    </xf>
    <xf numFmtId="0" fontId="23" fillId="13" borderId="48" xfId="3" applyFont="1" applyFill="1" applyBorder="1" applyAlignment="1">
      <alignment horizontal="left" vertical="center"/>
    </xf>
    <xf numFmtId="0" fontId="23" fillId="13" borderId="49" xfId="3" applyFont="1" applyFill="1" applyBorder="1" applyAlignment="1">
      <alignment horizontal="left" vertical="center"/>
    </xf>
    <xf numFmtId="0" fontId="23" fillId="0" borderId="57" xfId="3" applyFont="1" applyFill="1" applyBorder="1" applyAlignment="1">
      <alignment horizontal="center" vertical="center" wrapText="1"/>
    </xf>
    <xf numFmtId="0" fontId="23" fillId="0" borderId="52" xfId="3" applyFont="1" applyFill="1" applyBorder="1" applyAlignment="1">
      <alignment horizontal="center" vertical="center" wrapText="1"/>
    </xf>
    <xf numFmtId="0" fontId="23" fillId="0" borderId="22" xfId="3" applyFont="1" applyFill="1" applyBorder="1" applyAlignment="1">
      <alignment horizontal="center" vertical="center" wrapText="1"/>
    </xf>
    <xf numFmtId="0" fontId="23" fillId="5" borderId="15" xfId="3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center" vertical="center" wrapText="1"/>
    </xf>
    <xf numFmtId="3" fontId="0" fillId="5" borderId="43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1" fontId="38" fillId="5" borderId="43" xfId="0" applyNumberFormat="1" applyFont="1" applyFill="1" applyBorder="1" applyAlignment="1">
      <alignment horizontal="center" vertical="center" wrapText="1"/>
    </xf>
    <xf numFmtId="1" fontId="38" fillId="5" borderId="44" xfId="0" applyNumberFormat="1" applyFont="1" applyFill="1" applyBorder="1" applyAlignment="1">
      <alignment horizontal="center" vertical="center" wrapText="1"/>
    </xf>
    <xf numFmtId="1" fontId="38" fillId="5" borderId="29" xfId="0" applyNumberFormat="1" applyFont="1" applyFill="1" applyBorder="1" applyAlignment="1">
      <alignment horizontal="center" vertical="center" wrapText="1"/>
    </xf>
    <xf numFmtId="0" fontId="37" fillId="0" borderId="58" xfId="3" applyFont="1" applyFill="1" applyBorder="1" applyAlignment="1">
      <alignment horizontal="center" vertical="center"/>
    </xf>
    <xf numFmtId="0" fontId="37" fillId="0" borderId="60" xfId="3" applyFont="1" applyFill="1" applyBorder="1" applyAlignment="1">
      <alignment horizontal="center" vertical="center"/>
    </xf>
    <xf numFmtId="0" fontId="37" fillId="0" borderId="59" xfId="3" applyFont="1" applyFill="1" applyBorder="1" applyAlignment="1">
      <alignment horizontal="center" vertical="center"/>
    </xf>
    <xf numFmtId="0" fontId="23" fillId="5" borderId="42" xfId="3" applyFont="1" applyFill="1" applyBorder="1" applyAlignment="1">
      <alignment horizontal="center" vertical="top" wrapText="1"/>
    </xf>
    <xf numFmtId="0" fontId="23" fillId="5" borderId="32" xfId="3" applyFont="1" applyFill="1" applyBorder="1" applyAlignment="1">
      <alignment horizontal="center" vertical="top" wrapText="1"/>
    </xf>
    <xf numFmtId="0" fontId="23" fillId="5" borderId="28" xfId="3" applyFont="1" applyFill="1" applyBorder="1" applyAlignment="1">
      <alignment horizontal="center" vertical="top" wrapText="1"/>
    </xf>
    <xf numFmtId="0" fontId="0" fillId="5" borderId="43" xfId="0" applyFont="1" applyFill="1" applyBorder="1" applyAlignment="1">
      <alignment horizontal="center" wrapText="1"/>
    </xf>
    <xf numFmtId="0" fontId="0" fillId="5" borderId="29" xfId="0" applyFont="1" applyFill="1" applyBorder="1" applyAlignment="1">
      <alignment horizontal="center" wrapText="1"/>
    </xf>
    <xf numFmtId="0" fontId="23" fillId="5" borderId="58" xfId="3" applyFont="1" applyFill="1" applyBorder="1" applyAlignment="1">
      <alignment horizontal="center" vertical="center" wrapText="1"/>
    </xf>
    <xf numFmtId="0" fontId="23" fillId="5" borderId="60" xfId="3" applyFont="1" applyFill="1" applyBorder="1" applyAlignment="1">
      <alignment horizontal="center" vertical="center" wrapText="1"/>
    </xf>
    <xf numFmtId="0" fontId="23" fillId="5" borderId="59" xfId="3" applyFont="1" applyFill="1" applyBorder="1" applyAlignment="1">
      <alignment horizontal="center" vertical="center" wrapText="1"/>
    </xf>
    <xf numFmtId="0" fontId="39" fillId="7" borderId="2" xfId="3" applyFont="1" applyFill="1" applyBorder="1" applyAlignment="1">
      <alignment horizontal="center" wrapText="1"/>
    </xf>
    <xf numFmtId="0" fontId="39" fillId="7" borderId="44" xfId="3" applyFont="1" applyFill="1" applyBorder="1" applyAlignment="1">
      <alignment horizontal="center" wrapText="1"/>
    </xf>
    <xf numFmtId="0" fontId="39" fillId="7" borderId="15" xfId="3" applyFont="1" applyFill="1" applyBorder="1" applyAlignment="1">
      <alignment horizontal="center" wrapText="1"/>
    </xf>
    <xf numFmtId="0" fontId="23" fillId="0" borderId="18" xfId="3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4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33" fillId="5" borderId="43" xfId="3" applyFont="1" applyFill="1" applyBorder="1" applyAlignment="1">
      <alignment horizontal="center" vertical="center" wrapText="1"/>
    </xf>
    <xf numFmtId="0" fontId="33" fillId="5" borderId="15" xfId="3" applyFont="1" applyFill="1" applyBorder="1" applyAlignment="1">
      <alignment horizontal="center" vertical="center" wrapText="1"/>
    </xf>
    <xf numFmtId="3" fontId="23" fillId="0" borderId="43" xfId="3" applyNumberFormat="1" applyFont="1" applyFill="1" applyBorder="1" applyAlignment="1">
      <alignment horizontal="center" vertical="center" wrapText="1"/>
    </xf>
    <xf numFmtId="3" fontId="23" fillId="0" borderId="15" xfId="3" applyNumberFormat="1" applyFont="1" applyFill="1" applyBorder="1" applyAlignment="1">
      <alignment horizontal="center" vertical="center" wrapText="1"/>
    </xf>
    <xf numFmtId="0" fontId="37" fillId="0" borderId="42" xfId="3" applyFont="1" applyFill="1" applyBorder="1" applyAlignment="1">
      <alignment horizontal="center" vertical="top" wrapText="1"/>
    </xf>
    <xf numFmtId="0" fontId="37" fillId="0" borderId="32" xfId="3" applyFont="1" applyFill="1" applyBorder="1" applyAlignment="1">
      <alignment horizontal="center" vertical="top" wrapText="1"/>
    </xf>
    <xf numFmtId="0" fontId="37" fillId="0" borderId="28" xfId="3" applyFont="1" applyFill="1" applyBorder="1" applyAlignment="1">
      <alignment horizontal="center" vertical="top" wrapText="1"/>
    </xf>
    <xf numFmtId="0" fontId="37" fillId="0" borderId="46" xfId="3" applyFont="1" applyFill="1" applyBorder="1" applyAlignment="1">
      <alignment horizontal="center" vertical="center"/>
    </xf>
    <xf numFmtId="0" fontId="37" fillId="0" borderId="52" xfId="3" applyFont="1" applyFill="1" applyBorder="1" applyAlignment="1">
      <alignment horizontal="center" vertical="center"/>
    </xf>
    <xf numFmtId="0" fontId="37" fillId="0" borderId="47" xfId="3" applyFont="1" applyFill="1" applyBorder="1" applyAlignment="1">
      <alignment horizontal="center" vertical="center"/>
    </xf>
    <xf numFmtId="0" fontId="39" fillId="7" borderId="50" xfId="3" applyFont="1" applyFill="1" applyBorder="1" applyAlignment="1">
      <alignment horizontal="center" wrapText="1"/>
    </xf>
    <xf numFmtId="0" fontId="39" fillId="7" borderId="45" xfId="3" applyFont="1" applyFill="1" applyBorder="1" applyAlignment="1">
      <alignment horizontal="center" wrapText="1"/>
    </xf>
    <xf numFmtId="0" fontId="39" fillId="7" borderId="49" xfId="3" applyFont="1" applyFill="1" applyBorder="1" applyAlignment="1">
      <alignment horizontal="center" wrapText="1"/>
    </xf>
    <xf numFmtId="1" fontId="27" fillId="5" borderId="2" xfId="0" applyNumberFormat="1" applyFont="1" applyFill="1" applyBorder="1" applyAlignment="1">
      <alignment horizontal="center" vertical="center" wrapText="1"/>
    </xf>
    <xf numFmtId="1" fontId="27" fillId="5" borderId="44" xfId="0" applyNumberFormat="1" applyFont="1" applyFill="1" applyBorder="1" applyAlignment="1">
      <alignment horizontal="center" vertical="center" wrapText="1"/>
    </xf>
    <xf numFmtId="1" fontId="27" fillId="5" borderId="29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23" fillId="0" borderId="29" xfId="3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5" borderId="44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5" borderId="44" xfId="0" applyNumberFormat="1" applyFont="1" applyFill="1" applyBorder="1" applyAlignment="1">
      <alignment horizontal="center" vertical="center" wrapText="1"/>
    </xf>
    <xf numFmtId="3" fontId="10" fillId="5" borderId="15" xfId="0" applyNumberFormat="1" applyFont="1" applyFill="1" applyBorder="1" applyAlignment="1">
      <alignment horizontal="center" vertical="center" wrapText="1"/>
    </xf>
    <xf numFmtId="0" fontId="23" fillId="0" borderId="19" xfId="3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44" xfId="0" applyNumberFormat="1" applyFont="1" applyFill="1" applyBorder="1" applyAlignment="1">
      <alignment horizontal="center" vertical="center"/>
    </xf>
    <xf numFmtId="3" fontId="10" fillId="5" borderId="15" xfId="0" applyNumberFormat="1" applyFont="1" applyFill="1" applyBorder="1" applyAlignment="1">
      <alignment horizontal="center" vertical="center"/>
    </xf>
    <xf numFmtId="0" fontId="42" fillId="0" borderId="25" xfId="3" applyFont="1" applyBorder="1" applyAlignment="1">
      <alignment horizontal="center"/>
    </xf>
    <xf numFmtId="0" fontId="41" fillId="14" borderId="26" xfId="3" applyFont="1" applyFill="1" applyBorder="1" applyAlignment="1">
      <alignment horizontal="center" vertical="center" wrapText="1"/>
    </xf>
    <xf numFmtId="0" fontId="41" fillId="14" borderId="42" xfId="3" applyFont="1" applyFill="1" applyBorder="1" applyAlignment="1">
      <alignment horizontal="center" vertical="center" wrapText="1"/>
    </xf>
    <xf numFmtId="0" fontId="41" fillId="14" borderId="32" xfId="3" applyFont="1" applyFill="1" applyBorder="1" applyAlignment="1">
      <alignment horizontal="center" vertical="center" wrapText="1"/>
    </xf>
    <xf numFmtId="0" fontId="41" fillId="14" borderId="28" xfId="3" applyFont="1" applyFill="1" applyBorder="1" applyAlignment="1">
      <alignment horizontal="center" vertical="center" wrapText="1"/>
    </xf>
    <xf numFmtId="0" fontId="41" fillId="14" borderId="27" xfId="3" applyFont="1" applyFill="1" applyBorder="1" applyAlignment="1">
      <alignment horizontal="center" vertical="center" wrapText="1"/>
    </xf>
    <xf numFmtId="0" fontId="12" fillId="14" borderId="27" xfId="3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/>
    </xf>
    <xf numFmtId="3" fontId="4" fillId="0" borderId="44" xfId="3" applyNumberFormat="1" applyFont="1" applyFill="1" applyBorder="1" applyAlignment="1">
      <alignment horizontal="center" vertical="center"/>
    </xf>
    <xf numFmtId="3" fontId="4" fillId="0" borderId="29" xfId="3" applyNumberFormat="1" applyFont="1" applyFill="1" applyBorder="1" applyAlignment="1">
      <alignment horizontal="center" vertical="center"/>
    </xf>
    <xf numFmtId="0" fontId="23" fillId="0" borderId="18" xfId="3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 wrapText="1"/>
    </xf>
    <xf numFmtId="3" fontId="10" fillId="5" borderId="43" xfId="0" applyNumberFormat="1" applyFont="1" applyFill="1" applyBorder="1" applyAlignment="1">
      <alignment horizontal="center" vertical="center"/>
    </xf>
    <xf numFmtId="0" fontId="11" fillId="15" borderId="26" xfId="0" applyFont="1" applyFill="1" applyBorder="1" applyAlignment="1">
      <alignment horizontal="center" vertical="center" wrapText="1"/>
    </xf>
    <xf numFmtId="0" fontId="11" fillId="15" borderId="42" xfId="0" applyFont="1" applyFill="1" applyBorder="1" applyAlignment="1">
      <alignment horizontal="center" vertical="center" wrapText="1"/>
    </xf>
    <xf numFmtId="0" fontId="53" fillId="15" borderId="26" xfId="0" applyFont="1" applyFill="1" applyBorder="1" applyAlignment="1">
      <alignment horizontal="center" vertical="center"/>
    </xf>
    <xf numFmtId="0" fontId="11" fillId="15" borderId="26" xfId="0" applyFont="1" applyFill="1" applyBorder="1" applyAlignment="1">
      <alignment horizontal="center" vertical="center"/>
    </xf>
    <xf numFmtId="0" fontId="11" fillId="15" borderId="26" xfId="3" applyFont="1" applyFill="1" applyBorder="1" applyAlignment="1">
      <alignment horizontal="center" vertical="center" wrapText="1"/>
    </xf>
    <xf numFmtId="0" fontId="11" fillId="15" borderId="42" xfId="3" applyFont="1" applyFill="1" applyBorder="1" applyAlignment="1">
      <alignment horizontal="center" vertical="center"/>
    </xf>
    <xf numFmtId="0" fontId="11" fillId="15" borderId="26" xfId="3" applyFont="1" applyFill="1" applyBorder="1" applyAlignment="1">
      <alignment horizontal="center" vertical="center"/>
    </xf>
    <xf numFmtId="3" fontId="9" fillId="5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49" fillId="0" borderId="1" xfId="3" applyFont="1" applyFill="1" applyBorder="1" applyAlignment="1">
      <alignment horizontal="center" vertical="center" wrapText="1"/>
    </xf>
    <xf numFmtId="3" fontId="49" fillId="0" borderId="1" xfId="3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0" fontId="49" fillId="0" borderId="2" xfId="3" applyFont="1" applyFill="1" applyBorder="1" applyAlignment="1">
      <alignment horizontal="center" vertical="center" wrapText="1"/>
    </xf>
    <xf numFmtId="0" fontId="49" fillId="0" borderId="44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41" fillId="16" borderId="42" xfId="3" applyFont="1" applyFill="1" applyBorder="1" applyAlignment="1">
      <alignment horizontal="center" vertical="center" wrapText="1"/>
    </xf>
    <xf numFmtId="0" fontId="41" fillId="16" borderId="32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27" fillId="5" borderId="2" xfId="0" applyNumberFormat="1" applyFont="1" applyFill="1" applyBorder="1" applyAlignment="1">
      <alignment horizontal="center" vertical="center"/>
    </xf>
    <xf numFmtId="3" fontId="27" fillId="5" borderId="44" xfId="0" applyNumberFormat="1" applyFont="1" applyFill="1" applyBorder="1" applyAlignment="1">
      <alignment horizontal="center" vertical="center"/>
    </xf>
    <xf numFmtId="3" fontId="27" fillId="5" borderId="15" xfId="0" applyNumberFormat="1" applyFont="1" applyFill="1" applyBorder="1" applyAlignment="1">
      <alignment horizontal="center" vertical="center"/>
    </xf>
    <xf numFmtId="0" fontId="23" fillId="0" borderId="46" xfId="3" applyFont="1" applyFill="1" applyBorder="1" applyAlignment="1">
      <alignment horizontal="center" vertical="center" wrapText="1"/>
    </xf>
    <xf numFmtId="0" fontId="23" fillId="0" borderId="47" xfId="3" applyFont="1" applyFill="1" applyBorder="1" applyAlignment="1">
      <alignment horizontal="center" vertical="center" wrapText="1"/>
    </xf>
    <xf numFmtId="3" fontId="0" fillId="0" borderId="43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23" fillId="0" borderId="43" xfId="3" applyFont="1" applyFill="1" applyBorder="1" applyAlignment="1">
      <alignment horizontal="center" vertical="center"/>
    </xf>
    <xf numFmtId="0" fontId="23" fillId="0" borderId="15" xfId="3" applyFont="1" applyFill="1" applyBorder="1" applyAlignment="1">
      <alignment horizontal="center" vertical="center"/>
    </xf>
    <xf numFmtId="0" fontId="27" fillId="5" borderId="44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27" fillId="5" borderId="43" xfId="0" applyNumberFormat="1" applyFont="1" applyFill="1" applyBorder="1" applyAlignment="1">
      <alignment horizontal="center" vertical="center" wrapText="1"/>
    </xf>
    <xf numFmtId="3" fontId="27" fillId="0" borderId="43" xfId="0" applyNumberFormat="1" applyFont="1" applyFill="1" applyBorder="1" applyAlignment="1">
      <alignment horizontal="center" vertical="center"/>
    </xf>
    <xf numFmtId="3" fontId="27" fillId="0" borderId="44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4" fillId="5" borderId="43" xfId="3" applyNumberFormat="1" applyFont="1" applyFill="1" applyBorder="1" applyAlignment="1">
      <alignment horizontal="center" vertical="center" wrapText="1"/>
    </xf>
    <xf numFmtId="3" fontId="24" fillId="5" borderId="15" xfId="3" applyNumberFormat="1" applyFont="1" applyFill="1" applyBorder="1" applyAlignment="1">
      <alignment horizontal="center" vertical="center"/>
    </xf>
    <xf numFmtId="3" fontId="24" fillId="0" borderId="15" xfId="3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13" fillId="0" borderId="42" xfId="3" applyFill="1" applyBorder="1" applyAlignment="1">
      <alignment horizontal="center" vertical="center"/>
    </xf>
    <xf numFmtId="0" fontId="13" fillId="0" borderId="32" xfId="3" applyFill="1" applyBorder="1" applyAlignment="1">
      <alignment horizontal="center" vertical="center"/>
    </xf>
    <xf numFmtId="0" fontId="13" fillId="0" borderId="63" xfId="3" applyFill="1" applyBorder="1" applyAlignment="1">
      <alignment horizontal="center" vertical="center"/>
    </xf>
    <xf numFmtId="0" fontId="13" fillId="0" borderId="28" xfId="3" applyFill="1" applyBorder="1" applyAlignment="1">
      <alignment horizontal="center" vertical="center"/>
    </xf>
    <xf numFmtId="0" fontId="13" fillId="0" borderId="64" xfId="3" applyFill="1" applyBorder="1" applyAlignment="1">
      <alignment horizontal="center" vertical="center"/>
    </xf>
    <xf numFmtId="0" fontId="24" fillId="5" borderId="2" xfId="3" applyFont="1" applyFill="1" applyBorder="1" applyAlignment="1">
      <alignment horizontal="center" wrapText="1"/>
    </xf>
    <xf numFmtId="0" fontId="24" fillId="5" borderId="29" xfId="3" applyFont="1" applyFill="1" applyBorder="1" applyAlignment="1">
      <alignment horizontal="center" wrapText="1"/>
    </xf>
    <xf numFmtId="3" fontId="24" fillId="0" borderId="58" xfId="3" applyNumberFormat="1" applyFont="1" applyFill="1" applyBorder="1" applyAlignment="1">
      <alignment horizontal="center" vertical="center"/>
    </xf>
    <xf numFmtId="3" fontId="24" fillId="0" borderId="60" xfId="3" applyNumberFormat="1" applyFont="1" applyFill="1" applyBorder="1" applyAlignment="1">
      <alignment horizontal="center" vertical="center"/>
    </xf>
    <xf numFmtId="3" fontId="24" fillId="0" borderId="59" xfId="3" applyNumberFormat="1" applyFont="1" applyFill="1" applyBorder="1" applyAlignment="1">
      <alignment horizontal="center" vertical="center"/>
    </xf>
    <xf numFmtId="0" fontId="0" fillId="6" borderId="84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75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/>
    </xf>
    <xf numFmtId="0" fontId="3" fillId="6" borderId="75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center" vertical="center"/>
    </xf>
    <xf numFmtId="0" fontId="45" fillId="0" borderId="2" xfId="3" applyFont="1" applyFill="1" applyBorder="1" applyAlignment="1">
      <alignment horizontal="center" vertical="center"/>
    </xf>
    <xf numFmtId="0" fontId="45" fillId="0" borderId="44" xfId="3" applyFont="1" applyFill="1" applyBorder="1" applyAlignment="1">
      <alignment horizontal="center" vertical="center"/>
    </xf>
    <xf numFmtId="0" fontId="45" fillId="0" borderId="15" xfId="3" applyFont="1" applyFill="1" applyBorder="1" applyAlignment="1">
      <alignment horizontal="center" vertical="center"/>
    </xf>
    <xf numFmtId="0" fontId="47" fillId="0" borderId="2" xfId="3" applyFont="1" applyFill="1" applyBorder="1" applyAlignment="1">
      <alignment horizontal="center" vertical="center"/>
    </xf>
    <xf numFmtId="0" fontId="47" fillId="0" borderId="44" xfId="3" applyFont="1" applyFill="1" applyBorder="1" applyAlignment="1">
      <alignment horizontal="center" vertical="center"/>
    </xf>
    <xf numFmtId="0" fontId="47" fillId="0" borderId="15" xfId="3" applyFont="1" applyFill="1" applyBorder="1" applyAlignment="1">
      <alignment horizontal="center" vertical="center"/>
    </xf>
    <xf numFmtId="0" fontId="47" fillId="0" borderId="1" xfId="3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</cellXfs>
  <cellStyles count="5">
    <cellStyle name="Ezres" xfId="1" builtinId="3"/>
    <cellStyle name="Ezres 2" xfId="4"/>
    <cellStyle name="Normál" xfId="0" builtinId="0"/>
    <cellStyle name="Normál 2" xfId="3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Humán erőforrás igény</a:t>
            </a:r>
          </a:p>
        </c:rich>
      </c:tx>
      <c:layout>
        <c:manualLayout>
          <c:xMode val="edge"/>
          <c:yMode val="edge"/>
          <c:x val="0.37042243521476748"/>
          <c:y val="1.49812734082397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'segédlet létszám'!$F$2:$F$9</c:f>
              <c:strCache>
                <c:ptCount val="8"/>
                <c:pt idx="0">
                  <c:v>csatornaőr</c:v>
                </c:pt>
                <c:pt idx="1">
                  <c:v>gépkezelő</c:v>
                </c:pt>
                <c:pt idx="2">
                  <c:v>szivattyútelep kezelő</c:v>
                </c:pt>
                <c:pt idx="3">
                  <c:v>adminisztrátor</c:v>
                </c:pt>
                <c:pt idx="4">
                  <c:v>bér-és munkaügyi ügyintéző</c:v>
                </c:pt>
                <c:pt idx="5">
                  <c:v>pénzügyi ügyintéző</c:v>
                </c:pt>
                <c:pt idx="6">
                  <c:v>vízhasznosítási ügyintéző</c:v>
                </c:pt>
                <c:pt idx="7">
                  <c:v>vízilétesítmény üzemeltető</c:v>
                </c:pt>
              </c:strCache>
            </c:strRef>
          </c:cat>
          <c:val>
            <c:numRef>
              <c:f>'segédlet létszám'!$G$2:$G$9</c:f>
              <c:numCache>
                <c:formatCode>General</c:formatCode>
                <c:ptCount val="8"/>
                <c:pt idx="0">
                  <c:v>26</c:v>
                </c:pt>
                <c:pt idx="1">
                  <c:v>19</c:v>
                </c:pt>
                <c:pt idx="2">
                  <c:v>25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43208832"/>
        <c:axId val="143210368"/>
        <c:axId val="0"/>
      </c:bar3DChart>
      <c:catAx>
        <c:axId val="143208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210368"/>
        <c:crosses val="autoZero"/>
        <c:auto val="1"/>
        <c:lblAlgn val="ctr"/>
        <c:lblOffset val="100"/>
        <c:noMultiLvlLbl val="0"/>
      </c:catAx>
      <c:valAx>
        <c:axId val="143210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4320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Öntözőrendszerek</a:t>
            </a:r>
            <a:r>
              <a:rPr lang="hu-HU" baseline="0"/>
              <a:t> üzemeltetési, fenntartási és karbantartási költségei</a:t>
            </a:r>
            <a:endParaRPr lang="hu-HU"/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'segédlet üzem.fennt.'!$C$4</c:f>
              <c:strCache>
                <c:ptCount val="1"/>
                <c:pt idx="0">
                  <c:v>Üzemeltetési költség
Ft/év</c:v>
                </c:pt>
              </c:strCache>
            </c:strRef>
          </c:tx>
          <c:invertIfNegative val="0"/>
          <c:cat>
            <c:strRef>
              <c:f>'segédlet üzem.fennt.'!$B$5:$B$7</c:f>
              <c:strCache>
                <c:ptCount val="3"/>
                <c:pt idx="0">
                  <c:v>Tiszafüredi öntözőrendszer</c:v>
                </c:pt>
                <c:pt idx="1">
                  <c:v>Jászsági öntözőrendszer</c:v>
                </c:pt>
                <c:pt idx="2">
                  <c:v>Nagykunsági öntözőrendszer</c:v>
                </c:pt>
              </c:strCache>
            </c:strRef>
          </c:cat>
          <c:val>
            <c:numRef>
              <c:f>'segédlet üzem.fennt.'!$C$5:$C$7</c:f>
              <c:numCache>
                <c:formatCode>#,##0</c:formatCode>
                <c:ptCount val="3"/>
                <c:pt idx="0">
                  <c:v>100000000</c:v>
                </c:pt>
                <c:pt idx="1">
                  <c:v>42900000</c:v>
                </c:pt>
                <c:pt idx="2">
                  <c:v>112500000</c:v>
                </c:pt>
              </c:numCache>
            </c:numRef>
          </c:val>
        </c:ser>
        <c:ser>
          <c:idx val="1"/>
          <c:order val="1"/>
          <c:tx>
            <c:strRef>
              <c:f>'segédlet üzem.fennt.'!$D$4</c:f>
              <c:strCache>
                <c:ptCount val="1"/>
                <c:pt idx="0">
                  <c:v>Fenntartási, karbantartási költség
Ft/év</c:v>
                </c:pt>
              </c:strCache>
            </c:strRef>
          </c:tx>
          <c:invertIfNegative val="0"/>
          <c:cat>
            <c:strRef>
              <c:f>'segédlet üzem.fennt.'!$B$5:$B$7</c:f>
              <c:strCache>
                <c:ptCount val="3"/>
                <c:pt idx="0">
                  <c:v>Tiszafüredi öntözőrendszer</c:v>
                </c:pt>
                <c:pt idx="1">
                  <c:v>Jászsági öntözőrendszer</c:v>
                </c:pt>
                <c:pt idx="2">
                  <c:v>Nagykunsági öntözőrendszer</c:v>
                </c:pt>
              </c:strCache>
            </c:strRef>
          </c:cat>
          <c:val>
            <c:numRef>
              <c:f>'segédlet üzem.fennt.'!$D$5:$D$7</c:f>
              <c:numCache>
                <c:formatCode>#,##0</c:formatCode>
                <c:ptCount val="3"/>
                <c:pt idx="0">
                  <c:v>200000000</c:v>
                </c:pt>
                <c:pt idx="1">
                  <c:v>93550000</c:v>
                </c:pt>
                <c:pt idx="2">
                  <c:v>284999800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3174656"/>
        <c:axId val="143176448"/>
        <c:axId val="141375232"/>
      </c:bar3DChart>
      <c:catAx>
        <c:axId val="14317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76448"/>
        <c:crosses val="autoZero"/>
        <c:auto val="1"/>
        <c:lblAlgn val="ctr"/>
        <c:lblOffset val="100"/>
        <c:noMultiLvlLbl val="0"/>
      </c:catAx>
      <c:valAx>
        <c:axId val="143176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174656"/>
        <c:crosses val="autoZero"/>
        <c:crossBetween val="between"/>
      </c:valAx>
      <c:serAx>
        <c:axId val="14137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3176448"/>
        <c:crosses val="autoZero"/>
      </c:serAx>
    </c:plotArea>
    <c:legend>
      <c:legendPos val="r"/>
      <c:layout>
        <c:manualLayout>
          <c:xMode val="edge"/>
          <c:yMode val="edge"/>
          <c:x val="0.83908302700833959"/>
          <c:y val="0.87975747843070462"/>
          <c:w val="0.15270043708637307"/>
          <c:h val="0.11241639834188999"/>
        </c:manualLayout>
      </c:layout>
      <c:overlay val="0"/>
      <c:txPr>
        <a:bodyPr/>
        <a:lstStyle/>
        <a:p>
          <a:pPr>
            <a:defRPr sz="70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14</xdr:row>
      <xdr:rowOff>85726</xdr:rowOff>
    </xdr:from>
    <xdr:to>
      <xdr:col>16</xdr:col>
      <xdr:colOff>600075</xdr:colOff>
      <xdr:row>41</xdr:row>
      <xdr:rowOff>28576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650874</xdr:colOff>
      <xdr:row>10</xdr:row>
      <xdr:rowOff>60324</xdr:rowOff>
    </xdr:from>
    <xdr:to>
      <xdr:col>16</xdr:col>
      <xdr:colOff>330200</xdr:colOff>
      <xdr:row>38</xdr:row>
      <xdr:rowOff>82550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7"/>
  <sheetViews>
    <sheetView tabSelected="1" view="pageBreakPreview" zoomScale="70" zoomScaleNormal="80" zoomScaleSheetLayoutView="70" workbookViewId="0">
      <pane xSplit="3" ySplit="8" topLeftCell="D226" activePane="bottomRight" state="frozen"/>
      <selection pane="topRight" activeCell="D1" sqref="D1"/>
      <selection pane="bottomLeft" activeCell="A9" sqref="A9"/>
      <selection pane="bottomRight" activeCell="J238" sqref="J238:J244"/>
    </sheetView>
  </sheetViews>
  <sheetFormatPr defaultColWidth="9.140625" defaultRowHeight="18.75" x14ac:dyDescent="0.3"/>
  <cols>
    <col min="1" max="1" width="15.28515625" style="27" customWidth="1"/>
    <col min="2" max="2" width="17" style="29" customWidth="1"/>
    <col min="3" max="3" width="17.7109375" style="28" customWidth="1"/>
    <col min="4" max="4" width="7.85546875" style="28" customWidth="1"/>
    <col min="5" max="5" width="8.85546875" style="27" customWidth="1"/>
    <col min="6" max="6" width="50.42578125" style="25" customWidth="1"/>
    <col min="7" max="7" width="12.7109375" style="24" customWidth="1"/>
    <col min="8" max="8" width="37.85546875" style="25" customWidth="1"/>
    <col min="9" max="9" width="21.140625" style="24" customWidth="1"/>
    <col min="10" max="10" width="17.28515625" style="26" customWidth="1"/>
    <col min="11" max="11" width="26.42578125" style="25" customWidth="1"/>
    <col min="12" max="12" width="29.140625" style="25" customWidth="1"/>
    <col min="13" max="13" width="29.85546875" style="23" customWidth="1"/>
    <col min="14" max="14" width="13.140625" style="23" customWidth="1"/>
    <col min="15" max="15" width="20" style="23" customWidth="1"/>
    <col min="16" max="16" width="31.5703125" style="24" customWidth="1"/>
    <col min="17" max="17" width="10.85546875" style="24" customWidth="1"/>
    <col min="18" max="18" width="15.42578125" style="24" customWidth="1"/>
    <col min="19" max="19" width="16.7109375" style="23" customWidth="1"/>
    <col min="20" max="20" width="18.140625" style="23" customWidth="1"/>
    <col min="21" max="16384" width="9.140625" style="23"/>
  </cols>
  <sheetData>
    <row r="1" spans="1:47" s="30" customFormat="1" x14ac:dyDescent="0.3">
      <c r="A1" s="358"/>
      <c r="B1" s="49"/>
      <c r="C1" s="356"/>
      <c r="D1" s="356"/>
      <c r="E1" s="358"/>
      <c r="F1" s="31"/>
      <c r="G1" s="33"/>
      <c r="H1" s="31"/>
      <c r="I1" s="33"/>
      <c r="J1" s="32"/>
      <c r="K1" s="31" t="s">
        <v>687</v>
      </c>
      <c r="L1" s="31"/>
      <c r="P1" s="33"/>
      <c r="Q1" s="33"/>
      <c r="R1" s="33"/>
    </row>
    <row r="2" spans="1:47" s="30" customFormat="1" ht="25.5" x14ac:dyDescent="0.3">
      <c r="A2" s="355"/>
      <c r="B2" s="357"/>
      <c r="C2" s="356"/>
      <c r="D2" s="356"/>
      <c r="E2" s="355"/>
      <c r="F2" s="353" t="s">
        <v>597</v>
      </c>
      <c r="G2" s="354"/>
      <c r="H2" s="354"/>
      <c r="I2" s="33"/>
      <c r="J2" s="32"/>
      <c r="K2" s="31"/>
      <c r="L2" s="31"/>
      <c r="P2" s="33"/>
      <c r="Q2" s="33"/>
      <c r="R2" s="33"/>
    </row>
    <row r="3" spans="1:47" s="30" customFormat="1" ht="25.5" x14ac:dyDescent="0.35">
      <c r="A3" s="352"/>
      <c r="B3" s="352"/>
      <c r="C3" s="352"/>
      <c r="D3" s="352"/>
      <c r="E3" s="352"/>
      <c r="F3" s="353" t="s">
        <v>596</v>
      </c>
      <c r="G3" s="353"/>
      <c r="H3" s="353"/>
      <c r="I3" s="352"/>
      <c r="J3" s="352"/>
      <c r="K3" s="352"/>
      <c r="L3" s="352"/>
      <c r="P3" s="33"/>
      <c r="Q3" s="33"/>
      <c r="R3" s="33"/>
    </row>
    <row r="4" spans="1:47" s="30" customFormat="1" ht="25.5" thickBot="1" x14ac:dyDescent="0.55000000000000004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351"/>
      <c r="P4" s="33"/>
      <c r="Q4" s="33"/>
      <c r="R4" s="33"/>
    </row>
    <row r="5" spans="1:47" s="350" customFormat="1" ht="40.5" customHeight="1" thickBot="1" x14ac:dyDescent="0.35">
      <c r="A5" s="855" t="s">
        <v>595</v>
      </c>
      <c r="B5" s="856" t="s">
        <v>594</v>
      </c>
      <c r="C5" s="856" t="s">
        <v>593</v>
      </c>
      <c r="D5" s="856" t="s">
        <v>592</v>
      </c>
      <c r="E5" s="856" t="s">
        <v>591</v>
      </c>
      <c r="F5" s="855" t="s">
        <v>590</v>
      </c>
      <c r="G5" s="855"/>
      <c r="H5" s="855"/>
      <c r="I5" s="855"/>
      <c r="J5" s="855"/>
      <c r="K5" s="859"/>
      <c r="L5" s="889" t="s">
        <v>601</v>
      </c>
      <c r="M5" s="869" t="s">
        <v>67</v>
      </c>
      <c r="N5" s="869"/>
      <c r="O5" s="869"/>
      <c r="P5" s="870" t="s">
        <v>71</v>
      </c>
      <c r="Q5" s="870"/>
      <c r="R5" s="870"/>
      <c r="S5" s="867" t="s">
        <v>76</v>
      </c>
      <c r="T5" s="867" t="s">
        <v>75</v>
      </c>
    </row>
    <row r="6" spans="1:47" s="350" customFormat="1" ht="47.25" customHeight="1" thickBot="1" x14ac:dyDescent="0.35">
      <c r="A6" s="855"/>
      <c r="B6" s="857"/>
      <c r="C6" s="857"/>
      <c r="D6" s="857"/>
      <c r="E6" s="857"/>
      <c r="F6" s="855"/>
      <c r="G6" s="855"/>
      <c r="H6" s="855"/>
      <c r="I6" s="855"/>
      <c r="J6" s="855"/>
      <c r="K6" s="859"/>
      <c r="L6" s="890"/>
      <c r="M6" s="869"/>
      <c r="N6" s="869"/>
      <c r="O6" s="869"/>
      <c r="P6" s="870"/>
      <c r="Q6" s="870"/>
      <c r="R6" s="870"/>
      <c r="S6" s="867"/>
      <c r="T6" s="867"/>
    </row>
    <row r="7" spans="1:47" s="350" customFormat="1" ht="21" customHeight="1" thickBot="1" x14ac:dyDescent="0.35">
      <c r="A7" s="855"/>
      <c r="B7" s="857"/>
      <c r="C7" s="857"/>
      <c r="D7" s="857"/>
      <c r="E7" s="857"/>
      <c r="F7" s="855" t="s">
        <v>589</v>
      </c>
      <c r="G7" s="856" t="s">
        <v>106</v>
      </c>
      <c r="H7" s="856" t="s">
        <v>588</v>
      </c>
      <c r="I7" s="856" t="s">
        <v>587</v>
      </c>
      <c r="J7" s="856" t="s">
        <v>586</v>
      </c>
      <c r="K7" s="860" t="s">
        <v>585</v>
      </c>
      <c r="L7" s="890"/>
      <c r="M7" s="871" t="s">
        <v>69</v>
      </c>
      <c r="N7" s="873" t="s">
        <v>68</v>
      </c>
      <c r="O7" s="871" t="s">
        <v>96</v>
      </c>
      <c r="P7" s="873" t="s">
        <v>72</v>
      </c>
      <c r="Q7" s="871" t="s">
        <v>611</v>
      </c>
      <c r="R7" s="871" t="s">
        <v>74</v>
      </c>
      <c r="S7" s="867"/>
      <c r="T7" s="867"/>
    </row>
    <row r="8" spans="1:47" s="349" customFormat="1" ht="102.75" customHeight="1" thickBot="1" x14ac:dyDescent="0.35">
      <c r="A8" s="855"/>
      <c r="B8" s="858"/>
      <c r="C8" s="858"/>
      <c r="D8" s="858"/>
      <c r="E8" s="858"/>
      <c r="F8" s="855"/>
      <c r="G8" s="858"/>
      <c r="H8" s="858"/>
      <c r="I8" s="858"/>
      <c r="J8" s="858"/>
      <c r="K8" s="860"/>
      <c r="L8" s="890"/>
      <c r="M8" s="872"/>
      <c r="N8" s="872"/>
      <c r="O8" s="872"/>
      <c r="P8" s="872"/>
      <c r="Q8" s="872"/>
      <c r="R8" s="872"/>
      <c r="S8" s="868"/>
      <c r="T8" s="868"/>
    </row>
    <row r="9" spans="1:47" s="343" customFormat="1" ht="18.75" customHeight="1" x14ac:dyDescent="0.3">
      <c r="A9" s="678" t="s">
        <v>584</v>
      </c>
      <c r="B9" s="681" t="s">
        <v>583</v>
      </c>
      <c r="C9" s="111" t="s">
        <v>582</v>
      </c>
      <c r="D9" s="111">
        <v>1</v>
      </c>
      <c r="E9" s="348"/>
      <c r="F9" s="347" t="s">
        <v>581</v>
      </c>
      <c r="G9" s="346">
        <v>6368</v>
      </c>
      <c r="H9" s="345" t="s">
        <v>111</v>
      </c>
      <c r="I9" s="365">
        <v>0</v>
      </c>
      <c r="J9" s="344">
        <v>0</v>
      </c>
      <c r="K9" s="105" t="s">
        <v>353</v>
      </c>
      <c r="L9" s="378" t="s">
        <v>600</v>
      </c>
      <c r="M9" s="378"/>
      <c r="N9" s="378"/>
      <c r="O9" s="379"/>
      <c r="P9" s="378"/>
      <c r="Q9" s="378"/>
      <c r="R9" s="379"/>
      <c r="S9" s="461">
        <v>0</v>
      </c>
      <c r="T9" s="461">
        <v>0</v>
      </c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</row>
    <row r="10" spans="1:47" s="225" customFormat="1" ht="18.75" customHeight="1" x14ac:dyDescent="0.3">
      <c r="A10" s="679"/>
      <c r="B10" s="682"/>
      <c r="C10" s="690" t="s">
        <v>580</v>
      </c>
      <c r="D10" s="131">
        <v>2</v>
      </c>
      <c r="E10" s="713" t="s">
        <v>551</v>
      </c>
      <c r="F10" s="342" t="s">
        <v>579</v>
      </c>
      <c r="G10" s="341">
        <v>0</v>
      </c>
      <c r="H10" s="714" t="s">
        <v>578</v>
      </c>
      <c r="I10" s="717">
        <v>0</v>
      </c>
      <c r="J10" s="861">
        <v>2206</v>
      </c>
      <c r="K10" s="864" t="s">
        <v>353</v>
      </c>
      <c r="L10" s="875" t="s">
        <v>602</v>
      </c>
      <c r="M10" s="875"/>
      <c r="N10" s="875"/>
      <c r="O10" s="876"/>
      <c r="P10" s="875"/>
      <c r="Q10" s="875"/>
      <c r="R10" s="876"/>
      <c r="S10" s="874">
        <v>0</v>
      </c>
      <c r="T10" s="874">
        <v>0</v>
      </c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</row>
    <row r="11" spans="1:47" s="225" customFormat="1" ht="18.75" customHeight="1" x14ac:dyDescent="0.3">
      <c r="A11" s="679"/>
      <c r="B11" s="682"/>
      <c r="C11" s="691"/>
      <c r="D11" s="238">
        <v>3</v>
      </c>
      <c r="E11" s="637"/>
      <c r="F11" s="340" t="s">
        <v>577</v>
      </c>
      <c r="G11" s="339">
        <v>1500</v>
      </c>
      <c r="H11" s="715"/>
      <c r="I11" s="718"/>
      <c r="J11" s="862"/>
      <c r="K11" s="725"/>
      <c r="L11" s="875"/>
      <c r="M11" s="875"/>
      <c r="N11" s="875"/>
      <c r="O11" s="876"/>
      <c r="P11" s="875"/>
      <c r="Q11" s="875"/>
      <c r="R11" s="876"/>
      <c r="S11" s="874"/>
      <c r="T11" s="874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</row>
    <row r="12" spans="1:47" s="225" customFormat="1" x14ac:dyDescent="0.3">
      <c r="A12" s="679"/>
      <c r="B12" s="682"/>
      <c r="C12" s="691"/>
      <c r="D12" s="131">
        <v>4</v>
      </c>
      <c r="E12" s="637"/>
      <c r="F12" s="340" t="s">
        <v>576</v>
      </c>
      <c r="G12" s="339">
        <v>4789</v>
      </c>
      <c r="H12" s="715"/>
      <c r="I12" s="718"/>
      <c r="J12" s="862"/>
      <c r="K12" s="725"/>
      <c r="L12" s="875"/>
      <c r="M12" s="875"/>
      <c r="N12" s="875"/>
      <c r="O12" s="876"/>
      <c r="P12" s="875"/>
      <c r="Q12" s="875"/>
      <c r="R12" s="876"/>
      <c r="S12" s="874"/>
      <c r="T12" s="874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</row>
    <row r="13" spans="1:47" s="225" customFormat="1" ht="18.75" customHeight="1" x14ac:dyDescent="0.3">
      <c r="A13" s="679"/>
      <c r="B13" s="682"/>
      <c r="C13" s="691"/>
      <c r="D13" s="238">
        <v>5</v>
      </c>
      <c r="E13" s="637"/>
      <c r="F13" s="340" t="s">
        <v>575</v>
      </c>
      <c r="G13" s="339">
        <v>8750</v>
      </c>
      <c r="H13" s="715"/>
      <c r="I13" s="718"/>
      <c r="J13" s="862"/>
      <c r="K13" s="725"/>
      <c r="L13" s="875"/>
      <c r="M13" s="875"/>
      <c r="N13" s="875"/>
      <c r="O13" s="876"/>
      <c r="P13" s="875"/>
      <c r="Q13" s="875"/>
      <c r="R13" s="876"/>
      <c r="S13" s="874"/>
      <c r="T13" s="874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</row>
    <row r="14" spans="1:47" s="225" customFormat="1" ht="18.75" customHeight="1" x14ac:dyDescent="0.3">
      <c r="A14" s="679"/>
      <c r="B14" s="682"/>
      <c r="C14" s="691"/>
      <c r="D14" s="131">
        <v>6</v>
      </c>
      <c r="E14" s="637"/>
      <c r="F14" s="152" t="s">
        <v>574</v>
      </c>
      <c r="G14" s="134">
        <v>6150</v>
      </c>
      <c r="H14" s="715"/>
      <c r="I14" s="718"/>
      <c r="J14" s="862"/>
      <c r="K14" s="725"/>
      <c r="L14" s="875"/>
      <c r="M14" s="875"/>
      <c r="N14" s="875"/>
      <c r="O14" s="876"/>
      <c r="P14" s="875"/>
      <c r="Q14" s="875"/>
      <c r="R14" s="876"/>
      <c r="S14" s="874"/>
      <c r="T14" s="874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</row>
    <row r="15" spans="1:47" s="225" customFormat="1" ht="18.75" customHeight="1" x14ac:dyDescent="0.3">
      <c r="A15" s="679"/>
      <c r="B15" s="682"/>
      <c r="C15" s="691"/>
      <c r="D15" s="238">
        <v>7</v>
      </c>
      <c r="E15" s="637"/>
      <c r="F15" s="152" t="s">
        <v>573</v>
      </c>
      <c r="G15" s="134">
        <v>5870</v>
      </c>
      <c r="H15" s="715"/>
      <c r="I15" s="718"/>
      <c r="J15" s="862"/>
      <c r="K15" s="725"/>
      <c r="L15" s="875"/>
      <c r="M15" s="875"/>
      <c r="N15" s="875"/>
      <c r="O15" s="876"/>
      <c r="P15" s="875"/>
      <c r="Q15" s="875"/>
      <c r="R15" s="876"/>
      <c r="S15" s="874"/>
      <c r="T15" s="874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</row>
    <row r="16" spans="1:47" s="225" customFormat="1" ht="19.5" thickBot="1" x14ac:dyDescent="0.35">
      <c r="A16" s="679"/>
      <c r="B16" s="683"/>
      <c r="C16" s="707"/>
      <c r="D16" s="338">
        <v>8</v>
      </c>
      <c r="E16" s="638"/>
      <c r="F16" s="337" t="s">
        <v>572</v>
      </c>
      <c r="G16" s="336">
        <v>1750</v>
      </c>
      <c r="H16" s="716"/>
      <c r="I16" s="719"/>
      <c r="J16" s="863"/>
      <c r="K16" s="726"/>
      <c r="L16" s="875"/>
      <c r="M16" s="875"/>
      <c r="N16" s="875"/>
      <c r="O16" s="876"/>
      <c r="P16" s="875"/>
      <c r="Q16" s="875"/>
      <c r="R16" s="876"/>
      <c r="S16" s="874"/>
      <c r="T16" s="874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</row>
    <row r="17" spans="1:47" s="225" customFormat="1" ht="77.25" customHeight="1" x14ac:dyDescent="0.3">
      <c r="A17" s="679"/>
      <c r="B17" s="645" t="s">
        <v>571</v>
      </c>
      <c r="C17" s="678" t="s">
        <v>114</v>
      </c>
      <c r="D17" s="111">
        <v>9</v>
      </c>
      <c r="E17" s="636" t="s">
        <v>570</v>
      </c>
      <c r="F17" s="161" t="s">
        <v>569</v>
      </c>
      <c r="G17" s="160">
        <v>340</v>
      </c>
      <c r="H17" s="865" t="s">
        <v>568</v>
      </c>
      <c r="I17" s="866">
        <f>2650000000+O17</f>
        <v>2864000000</v>
      </c>
      <c r="J17" s="796">
        <v>0</v>
      </c>
      <c r="K17" s="724" t="s">
        <v>353</v>
      </c>
      <c r="L17" s="615" t="s">
        <v>599</v>
      </c>
      <c r="M17" s="491" t="s">
        <v>620</v>
      </c>
      <c r="N17" s="452">
        <v>1</v>
      </c>
      <c r="O17" s="605">
        <v>214000000</v>
      </c>
      <c r="P17" s="445" t="s">
        <v>604</v>
      </c>
      <c r="Q17" s="445">
        <v>1</v>
      </c>
      <c r="R17" s="605">
        <f>Q17*230300*12*1.195+Q18*224200*12*1.195+Q19*305300*12*1.195+Q20*294700*12*1.195+Q21*232000*12*1.195</f>
        <v>22826412</v>
      </c>
      <c r="S17" s="604">
        <v>30000000</v>
      </c>
      <c r="T17" s="604">
        <v>50000000</v>
      </c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</row>
    <row r="18" spans="1:47" s="225" customFormat="1" ht="51.75" customHeight="1" x14ac:dyDescent="0.3">
      <c r="A18" s="679"/>
      <c r="B18" s="701"/>
      <c r="C18" s="679"/>
      <c r="D18" s="690">
        <v>10</v>
      </c>
      <c r="E18" s="637"/>
      <c r="F18" s="687" t="s">
        <v>558</v>
      </c>
      <c r="G18" s="693">
        <v>36560</v>
      </c>
      <c r="H18" s="722"/>
      <c r="I18" s="852"/>
      <c r="J18" s="583"/>
      <c r="K18" s="725"/>
      <c r="L18" s="615"/>
      <c r="M18" s="492" t="s">
        <v>619</v>
      </c>
      <c r="N18" s="493">
        <v>1</v>
      </c>
      <c r="O18" s="605"/>
      <c r="P18" s="445" t="s">
        <v>97</v>
      </c>
      <c r="Q18" s="445">
        <v>1</v>
      </c>
      <c r="R18" s="605"/>
      <c r="S18" s="604"/>
      <c r="T18" s="604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</row>
    <row r="19" spans="1:47" s="225" customFormat="1" ht="49.5" customHeight="1" x14ac:dyDescent="0.3">
      <c r="A19" s="679"/>
      <c r="B19" s="701"/>
      <c r="C19" s="679"/>
      <c r="D19" s="691"/>
      <c r="E19" s="637"/>
      <c r="F19" s="688"/>
      <c r="G19" s="694"/>
      <c r="H19" s="722"/>
      <c r="I19" s="852"/>
      <c r="J19" s="583"/>
      <c r="K19" s="725"/>
      <c r="L19" s="615"/>
      <c r="M19" s="492" t="s">
        <v>621</v>
      </c>
      <c r="N19" s="493">
        <v>1</v>
      </c>
      <c r="O19" s="605"/>
      <c r="P19" s="445" t="s">
        <v>609</v>
      </c>
      <c r="Q19" s="445">
        <v>2</v>
      </c>
      <c r="R19" s="605"/>
      <c r="S19" s="604"/>
      <c r="T19" s="604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</row>
    <row r="20" spans="1:47" s="225" customFormat="1" ht="30" customHeight="1" x14ac:dyDescent="0.3">
      <c r="A20" s="679"/>
      <c r="B20" s="701"/>
      <c r="C20" s="679"/>
      <c r="D20" s="691"/>
      <c r="E20" s="637"/>
      <c r="F20" s="688"/>
      <c r="G20" s="694"/>
      <c r="H20" s="722"/>
      <c r="I20" s="852"/>
      <c r="J20" s="583"/>
      <c r="K20" s="725"/>
      <c r="L20" s="615"/>
      <c r="M20" s="492"/>
      <c r="N20" s="494"/>
      <c r="O20" s="605"/>
      <c r="P20" s="445" t="s">
        <v>606</v>
      </c>
      <c r="Q20" s="445">
        <v>1</v>
      </c>
      <c r="R20" s="605"/>
      <c r="S20" s="604"/>
      <c r="T20" s="604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</row>
    <row r="21" spans="1:47" s="225" customFormat="1" ht="18.75" customHeight="1" x14ac:dyDescent="0.3">
      <c r="A21" s="679"/>
      <c r="B21" s="701"/>
      <c r="C21" s="679"/>
      <c r="D21" s="692"/>
      <c r="E21" s="637"/>
      <c r="F21" s="689"/>
      <c r="G21" s="695"/>
      <c r="H21" s="722"/>
      <c r="I21" s="852"/>
      <c r="J21" s="583"/>
      <c r="K21" s="725"/>
      <c r="L21" s="615"/>
      <c r="M21" s="494"/>
      <c r="N21" s="494"/>
      <c r="O21" s="605"/>
      <c r="P21" s="602" t="s">
        <v>603</v>
      </c>
      <c r="Q21" s="602">
        <v>1</v>
      </c>
      <c r="R21" s="605"/>
      <c r="S21" s="604"/>
      <c r="T21" s="604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</row>
    <row r="22" spans="1:47" s="225" customFormat="1" ht="18.75" customHeight="1" x14ac:dyDescent="0.3">
      <c r="A22" s="679"/>
      <c r="B22" s="701"/>
      <c r="C22" s="679"/>
      <c r="D22" s="131">
        <v>11</v>
      </c>
      <c r="E22" s="720"/>
      <c r="F22" s="158" t="s">
        <v>567</v>
      </c>
      <c r="G22" s="137">
        <v>3350</v>
      </c>
      <c r="H22" s="723"/>
      <c r="I22" s="853"/>
      <c r="J22" s="584"/>
      <c r="K22" s="725"/>
      <c r="L22" s="615"/>
      <c r="M22" s="495"/>
      <c r="N22" s="495"/>
      <c r="O22" s="605"/>
      <c r="P22" s="603"/>
      <c r="Q22" s="603"/>
      <c r="R22" s="605"/>
      <c r="S22" s="604"/>
      <c r="T22" s="604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</row>
    <row r="23" spans="1:47" s="225" customFormat="1" ht="67.5" customHeight="1" x14ac:dyDescent="0.3">
      <c r="A23" s="679"/>
      <c r="B23" s="701"/>
      <c r="C23" s="679"/>
      <c r="D23" s="131">
        <v>12</v>
      </c>
      <c r="E23" s="208"/>
      <c r="F23" s="158" t="s">
        <v>566</v>
      </c>
      <c r="G23" s="157">
        <v>6120</v>
      </c>
      <c r="H23" s="672" t="s">
        <v>562</v>
      </c>
      <c r="I23" s="675">
        <f>13265000000+O23</f>
        <v>13369000000</v>
      </c>
      <c r="J23" s="582">
        <v>2095</v>
      </c>
      <c r="K23" s="725"/>
      <c r="L23" s="585" t="s">
        <v>599</v>
      </c>
      <c r="M23" s="496" t="s">
        <v>625</v>
      </c>
      <c r="N23" s="442">
        <v>1</v>
      </c>
      <c r="O23" s="610">
        <v>104000000</v>
      </c>
      <c r="P23" s="585" t="s">
        <v>97</v>
      </c>
      <c r="Q23" s="585">
        <v>1</v>
      </c>
      <c r="R23" s="610">
        <f>Q23*224200*12*1.195+Q26*294700*12*1.195+Q27*273000*12*1.195</f>
        <v>7441026</v>
      </c>
      <c r="S23" s="604">
        <v>30000000</v>
      </c>
      <c r="T23" s="604">
        <v>50000000</v>
      </c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</row>
    <row r="24" spans="1:47" s="225" customFormat="1" ht="62.25" customHeight="1" x14ac:dyDescent="0.3">
      <c r="A24" s="679"/>
      <c r="B24" s="701"/>
      <c r="C24" s="679"/>
      <c r="D24" s="131">
        <v>13</v>
      </c>
      <c r="E24" s="208"/>
      <c r="F24" s="158" t="s">
        <v>565</v>
      </c>
      <c r="G24" s="137">
        <v>3070</v>
      </c>
      <c r="H24" s="673"/>
      <c r="I24" s="676"/>
      <c r="J24" s="583"/>
      <c r="K24" s="725"/>
      <c r="L24" s="586"/>
      <c r="M24" s="497" t="s">
        <v>624</v>
      </c>
      <c r="N24" s="443">
        <v>1</v>
      </c>
      <c r="O24" s="611"/>
      <c r="P24" s="586"/>
      <c r="Q24" s="586"/>
      <c r="R24" s="611"/>
      <c r="S24" s="604"/>
      <c r="T24" s="604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</row>
    <row r="25" spans="1:47" s="225" customFormat="1" ht="18.75" customHeight="1" x14ac:dyDescent="0.3">
      <c r="A25" s="679"/>
      <c r="B25" s="701"/>
      <c r="C25" s="679"/>
      <c r="D25" s="131">
        <v>14</v>
      </c>
      <c r="E25" s="790" t="s">
        <v>564</v>
      </c>
      <c r="F25" s="158" t="s">
        <v>563</v>
      </c>
      <c r="G25" s="137"/>
      <c r="H25" s="673"/>
      <c r="I25" s="676"/>
      <c r="J25" s="583"/>
      <c r="K25" s="725"/>
      <c r="L25" s="586"/>
      <c r="M25" s="498" t="s">
        <v>626</v>
      </c>
      <c r="N25" s="443">
        <v>1</v>
      </c>
      <c r="O25" s="611"/>
      <c r="P25" s="587"/>
      <c r="Q25" s="587"/>
      <c r="R25" s="611"/>
      <c r="S25" s="604"/>
      <c r="T25" s="604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</row>
    <row r="26" spans="1:47" s="225" customFormat="1" ht="65.25" customHeight="1" x14ac:dyDescent="0.3">
      <c r="A26" s="679"/>
      <c r="B26" s="701"/>
      <c r="C26" s="679"/>
      <c r="D26" s="131">
        <v>15</v>
      </c>
      <c r="E26" s="791"/>
      <c r="F26" s="334" t="s">
        <v>561</v>
      </c>
      <c r="G26" s="296">
        <v>6810</v>
      </c>
      <c r="H26" s="673"/>
      <c r="I26" s="676"/>
      <c r="J26" s="583"/>
      <c r="K26" s="725"/>
      <c r="L26" s="586"/>
      <c r="M26" s="497" t="s">
        <v>628</v>
      </c>
      <c r="N26" s="443">
        <v>1</v>
      </c>
      <c r="O26" s="611"/>
      <c r="P26" s="585" t="s">
        <v>607</v>
      </c>
      <c r="Q26" s="585">
        <v>1</v>
      </c>
      <c r="R26" s="611"/>
      <c r="S26" s="604"/>
      <c r="T26" s="604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</row>
    <row r="27" spans="1:47" s="225" customFormat="1" ht="18.75" customHeight="1" x14ac:dyDescent="0.3">
      <c r="A27" s="679"/>
      <c r="B27" s="701"/>
      <c r="C27" s="679"/>
      <c r="D27" s="131">
        <v>16</v>
      </c>
      <c r="E27" s="791"/>
      <c r="F27" s="197" t="s">
        <v>560</v>
      </c>
      <c r="G27" s="296">
        <v>7860</v>
      </c>
      <c r="H27" s="673"/>
      <c r="I27" s="676"/>
      <c r="J27" s="583"/>
      <c r="K27" s="725"/>
      <c r="L27" s="586"/>
      <c r="M27" s="498"/>
      <c r="N27" s="498"/>
      <c r="O27" s="611"/>
      <c r="P27" s="586"/>
      <c r="Q27" s="586"/>
      <c r="R27" s="611"/>
      <c r="S27" s="604"/>
      <c r="T27" s="604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</row>
    <row r="28" spans="1:47" s="225" customFormat="1" x14ac:dyDescent="0.3">
      <c r="A28" s="679"/>
      <c r="B28" s="701"/>
      <c r="C28" s="679"/>
      <c r="D28" s="131">
        <v>17</v>
      </c>
      <c r="E28" s="791"/>
      <c r="F28" s="197" t="s">
        <v>559</v>
      </c>
      <c r="G28" s="182">
        <v>2526</v>
      </c>
      <c r="H28" s="674"/>
      <c r="I28" s="677"/>
      <c r="J28" s="584"/>
      <c r="K28" s="725"/>
      <c r="L28" s="587"/>
      <c r="M28" s="499"/>
      <c r="N28" s="499"/>
      <c r="O28" s="612"/>
      <c r="P28" s="587"/>
      <c r="Q28" s="587"/>
      <c r="R28" s="612"/>
      <c r="S28" s="604"/>
      <c r="T28" s="604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</row>
    <row r="29" spans="1:47" s="225" customFormat="1" ht="18.75" customHeight="1" x14ac:dyDescent="0.3">
      <c r="A29" s="679"/>
      <c r="B29" s="701"/>
      <c r="C29" s="679"/>
      <c r="D29" s="131">
        <v>18</v>
      </c>
      <c r="E29" s="791"/>
      <c r="F29" s="158" t="s">
        <v>558</v>
      </c>
      <c r="G29" s="157"/>
      <c r="H29" s="672" t="s">
        <v>557</v>
      </c>
      <c r="I29" s="675">
        <v>3075000000</v>
      </c>
      <c r="J29" s="582">
        <v>3693</v>
      </c>
      <c r="K29" s="725"/>
      <c r="L29" s="621" t="s">
        <v>599</v>
      </c>
      <c r="M29" s="500"/>
      <c r="N29" s="621"/>
      <c r="O29" s="624"/>
      <c r="P29" s="585"/>
      <c r="Q29" s="585"/>
      <c r="R29" s="624"/>
      <c r="S29" s="604">
        <v>30000000</v>
      </c>
      <c r="T29" s="604">
        <v>50000000</v>
      </c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</row>
    <row r="30" spans="1:47" s="225" customFormat="1" ht="18.75" customHeight="1" x14ac:dyDescent="0.3">
      <c r="A30" s="679"/>
      <c r="B30" s="701"/>
      <c r="C30" s="679"/>
      <c r="D30" s="131">
        <v>19</v>
      </c>
      <c r="E30" s="791"/>
      <c r="F30" s="335" t="s">
        <v>556</v>
      </c>
      <c r="G30" s="296">
        <v>6905</v>
      </c>
      <c r="H30" s="673"/>
      <c r="I30" s="676"/>
      <c r="J30" s="583"/>
      <c r="K30" s="725"/>
      <c r="L30" s="621"/>
      <c r="M30" s="498"/>
      <c r="N30" s="621"/>
      <c r="O30" s="624"/>
      <c r="P30" s="586"/>
      <c r="Q30" s="586"/>
      <c r="R30" s="624"/>
      <c r="S30" s="604"/>
      <c r="T30" s="604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</row>
    <row r="31" spans="1:47" s="225" customFormat="1" ht="18.75" customHeight="1" x14ac:dyDescent="0.3">
      <c r="A31" s="679"/>
      <c r="B31" s="701"/>
      <c r="C31" s="679"/>
      <c r="D31" s="131">
        <v>20</v>
      </c>
      <c r="E31" s="791"/>
      <c r="F31" s="334" t="s">
        <v>555</v>
      </c>
      <c r="G31" s="333">
        <v>2818</v>
      </c>
      <c r="H31" s="673"/>
      <c r="I31" s="676"/>
      <c r="J31" s="583"/>
      <c r="K31" s="725"/>
      <c r="L31" s="621"/>
      <c r="M31" s="498"/>
      <c r="N31" s="621"/>
      <c r="O31" s="624"/>
      <c r="P31" s="586"/>
      <c r="Q31" s="586"/>
      <c r="R31" s="624"/>
      <c r="S31" s="604"/>
      <c r="T31" s="604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</row>
    <row r="32" spans="1:47" s="225" customFormat="1" ht="18.75" customHeight="1" x14ac:dyDescent="0.3">
      <c r="A32" s="679"/>
      <c r="B32" s="701"/>
      <c r="C32" s="679"/>
      <c r="D32" s="131">
        <v>21</v>
      </c>
      <c r="E32" s="791"/>
      <c r="F32" s="197" t="s">
        <v>554</v>
      </c>
      <c r="G32" s="182">
        <v>2929</v>
      </c>
      <c r="H32" s="673"/>
      <c r="I32" s="676"/>
      <c r="J32" s="583"/>
      <c r="K32" s="725"/>
      <c r="L32" s="621"/>
      <c r="M32" s="498"/>
      <c r="N32" s="621"/>
      <c r="O32" s="624"/>
      <c r="P32" s="586"/>
      <c r="Q32" s="586"/>
      <c r="R32" s="624"/>
      <c r="S32" s="604"/>
      <c r="T32" s="604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</row>
    <row r="33" spans="1:47" s="225" customFormat="1" ht="18.75" customHeight="1" x14ac:dyDescent="0.3">
      <c r="A33" s="679"/>
      <c r="B33" s="701"/>
      <c r="C33" s="679"/>
      <c r="D33" s="131">
        <v>22</v>
      </c>
      <c r="E33" s="791"/>
      <c r="F33" s="197" t="s">
        <v>553</v>
      </c>
      <c r="G33" s="296">
        <v>1253</v>
      </c>
      <c r="H33" s="673"/>
      <c r="I33" s="676"/>
      <c r="J33" s="583"/>
      <c r="K33" s="725"/>
      <c r="L33" s="621"/>
      <c r="M33" s="498"/>
      <c r="N33" s="621"/>
      <c r="O33" s="624"/>
      <c r="P33" s="586"/>
      <c r="Q33" s="586"/>
      <c r="R33" s="624"/>
      <c r="S33" s="604"/>
      <c r="T33" s="604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</row>
    <row r="34" spans="1:47" s="225" customFormat="1" ht="18.75" customHeight="1" x14ac:dyDescent="0.3">
      <c r="A34" s="679"/>
      <c r="B34" s="701"/>
      <c r="C34" s="679"/>
      <c r="D34" s="131">
        <v>23</v>
      </c>
      <c r="E34" s="792"/>
      <c r="F34" s="197" t="s">
        <v>552</v>
      </c>
      <c r="G34" s="296">
        <v>2118</v>
      </c>
      <c r="H34" s="674"/>
      <c r="I34" s="677"/>
      <c r="J34" s="584"/>
      <c r="K34" s="725"/>
      <c r="L34" s="621"/>
      <c r="M34" s="499"/>
      <c r="N34" s="621"/>
      <c r="O34" s="624"/>
      <c r="P34" s="587"/>
      <c r="Q34" s="587"/>
      <c r="R34" s="624"/>
      <c r="S34" s="604"/>
      <c r="T34" s="604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</row>
    <row r="35" spans="1:47" s="225" customFormat="1" ht="18.75" customHeight="1" x14ac:dyDescent="0.3">
      <c r="A35" s="679"/>
      <c r="B35" s="701"/>
      <c r="C35" s="679"/>
      <c r="D35" s="131">
        <v>24</v>
      </c>
      <c r="E35" s="713" t="s">
        <v>551</v>
      </c>
      <c r="F35" s="152" t="s">
        <v>550</v>
      </c>
      <c r="G35" s="134">
        <v>9880</v>
      </c>
      <c r="H35" s="721" t="s">
        <v>549</v>
      </c>
      <c r="I35" s="847">
        <v>0</v>
      </c>
      <c r="J35" s="669">
        <v>2555</v>
      </c>
      <c r="K35" s="725"/>
      <c r="L35" s="881" t="s">
        <v>602</v>
      </c>
      <c r="M35" s="881"/>
      <c r="N35" s="881"/>
      <c r="O35" s="882"/>
      <c r="P35" s="881"/>
      <c r="Q35" s="881"/>
      <c r="R35" s="882"/>
      <c r="S35" s="877">
        <v>0</v>
      </c>
      <c r="T35" s="877">
        <v>0</v>
      </c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</row>
    <row r="36" spans="1:47" s="225" customFormat="1" ht="18.75" customHeight="1" x14ac:dyDescent="0.3">
      <c r="A36" s="679"/>
      <c r="B36" s="701"/>
      <c r="C36" s="679"/>
      <c r="D36" s="131">
        <v>25</v>
      </c>
      <c r="E36" s="637"/>
      <c r="F36" s="152" t="s">
        <v>548</v>
      </c>
      <c r="G36" s="134">
        <v>3848</v>
      </c>
      <c r="H36" s="722"/>
      <c r="I36" s="848"/>
      <c r="J36" s="670"/>
      <c r="K36" s="725"/>
      <c r="L36" s="881"/>
      <c r="M36" s="881"/>
      <c r="N36" s="881"/>
      <c r="O36" s="882"/>
      <c r="P36" s="881"/>
      <c r="Q36" s="881"/>
      <c r="R36" s="882"/>
      <c r="S36" s="877"/>
      <c r="T36" s="877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</row>
    <row r="37" spans="1:47" s="225" customFormat="1" ht="18.75" customHeight="1" x14ac:dyDescent="0.3">
      <c r="A37" s="679"/>
      <c r="B37" s="701"/>
      <c r="C37" s="679"/>
      <c r="D37" s="131">
        <v>26</v>
      </c>
      <c r="E37" s="637"/>
      <c r="F37" s="152" t="s">
        <v>547</v>
      </c>
      <c r="G37" s="134">
        <v>5280</v>
      </c>
      <c r="H37" s="722"/>
      <c r="I37" s="848"/>
      <c r="J37" s="670"/>
      <c r="K37" s="725"/>
      <c r="L37" s="881"/>
      <c r="M37" s="881"/>
      <c r="N37" s="881"/>
      <c r="O37" s="882"/>
      <c r="P37" s="881"/>
      <c r="Q37" s="881"/>
      <c r="R37" s="882"/>
      <c r="S37" s="877"/>
      <c r="T37" s="877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</row>
    <row r="38" spans="1:47" s="225" customFormat="1" ht="18.75" customHeight="1" x14ac:dyDescent="0.3">
      <c r="A38" s="679"/>
      <c r="B38" s="701"/>
      <c r="C38" s="679"/>
      <c r="D38" s="131">
        <v>27</v>
      </c>
      <c r="E38" s="637"/>
      <c r="F38" s="152" t="s">
        <v>546</v>
      </c>
      <c r="G38" s="134">
        <v>800</v>
      </c>
      <c r="H38" s="722"/>
      <c r="I38" s="848"/>
      <c r="J38" s="670"/>
      <c r="K38" s="725"/>
      <c r="L38" s="881"/>
      <c r="M38" s="881"/>
      <c r="N38" s="881"/>
      <c r="O38" s="882"/>
      <c r="P38" s="881"/>
      <c r="Q38" s="881"/>
      <c r="R38" s="882"/>
      <c r="S38" s="877"/>
      <c r="T38" s="877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</row>
    <row r="39" spans="1:47" s="225" customFormat="1" ht="18.75" customHeight="1" x14ac:dyDescent="0.3">
      <c r="A39" s="679"/>
      <c r="B39" s="701"/>
      <c r="C39" s="679"/>
      <c r="D39" s="131">
        <v>28</v>
      </c>
      <c r="E39" s="720"/>
      <c r="F39" s="152" t="s">
        <v>545</v>
      </c>
      <c r="G39" s="134">
        <v>4470</v>
      </c>
      <c r="H39" s="723"/>
      <c r="I39" s="849"/>
      <c r="J39" s="729"/>
      <c r="K39" s="725"/>
      <c r="L39" s="881"/>
      <c r="M39" s="881"/>
      <c r="N39" s="881"/>
      <c r="O39" s="882"/>
      <c r="P39" s="881"/>
      <c r="Q39" s="881"/>
      <c r="R39" s="882"/>
      <c r="S39" s="877"/>
      <c r="T39" s="877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</row>
    <row r="40" spans="1:47" s="225" customFormat="1" ht="18.75" customHeight="1" x14ac:dyDescent="0.3">
      <c r="A40" s="679"/>
      <c r="B40" s="701"/>
      <c r="C40" s="679"/>
      <c r="D40" s="131">
        <v>29</v>
      </c>
      <c r="E40" s="713" t="s">
        <v>544</v>
      </c>
      <c r="F40" s="331" t="s">
        <v>543</v>
      </c>
      <c r="G40" s="330">
        <v>4010</v>
      </c>
      <c r="H40" s="721" t="s">
        <v>542</v>
      </c>
      <c r="I40" s="851">
        <f>85120000+O40</f>
        <v>103620000</v>
      </c>
      <c r="J40" s="669">
        <v>0</v>
      </c>
      <c r="K40" s="725"/>
      <c r="L40" s="615" t="s">
        <v>599</v>
      </c>
      <c r="M40" s="878" t="s">
        <v>634</v>
      </c>
      <c r="N40" s="615">
        <v>1</v>
      </c>
      <c r="O40" s="605">
        <v>18500000</v>
      </c>
      <c r="P40" s="615"/>
      <c r="Q40" s="615"/>
      <c r="R40" s="605"/>
      <c r="S40" s="604">
        <v>5000000</v>
      </c>
      <c r="T40" s="604">
        <v>25000000</v>
      </c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</row>
    <row r="41" spans="1:47" s="225" customFormat="1" ht="18.75" customHeight="1" x14ac:dyDescent="0.3">
      <c r="A41" s="679"/>
      <c r="B41" s="701"/>
      <c r="C41" s="679"/>
      <c r="D41" s="131">
        <v>30</v>
      </c>
      <c r="E41" s="637"/>
      <c r="F41" s="331" t="s">
        <v>541</v>
      </c>
      <c r="G41" s="330">
        <v>1240</v>
      </c>
      <c r="H41" s="722"/>
      <c r="I41" s="852"/>
      <c r="J41" s="670"/>
      <c r="K41" s="725"/>
      <c r="L41" s="615"/>
      <c r="M41" s="879"/>
      <c r="N41" s="615"/>
      <c r="O41" s="605"/>
      <c r="P41" s="615"/>
      <c r="Q41" s="615"/>
      <c r="R41" s="605"/>
      <c r="S41" s="604"/>
      <c r="T41" s="604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</row>
    <row r="42" spans="1:47" s="225" customFormat="1" ht="18.75" customHeight="1" x14ac:dyDescent="0.3">
      <c r="A42" s="679"/>
      <c r="B42" s="701"/>
      <c r="C42" s="679"/>
      <c r="D42" s="131">
        <v>31</v>
      </c>
      <c r="E42" s="637"/>
      <c r="F42" s="331" t="s">
        <v>540</v>
      </c>
      <c r="G42" s="330">
        <v>4565</v>
      </c>
      <c r="H42" s="722"/>
      <c r="I42" s="852"/>
      <c r="J42" s="670"/>
      <c r="K42" s="725"/>
      <c r="L42" s="615"/>
      <c r="M42" s="879"/>
      <c r="N42" s="615"/>
      <c r="O42" s="605"/>
      <c r="P42" s="615"/>
      <c r="Q42" s="615"/>
      <c r="R42" s="605"/>
      <c r="S42" s="604"/>
      <c r="T42" s="604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</row>
    <row r="43" spans="1:47" s="225" customFormat="1" x14ac:dyDescent="0.3">
      <c r="A43" s="679"/>
      <c r="B43" s="701"/>
      <c r="C43" s="679"/>
      <c r="D43" s="131">
        <v>32</v>
      </c>
      <c r="E43" s="720"/>
      <c r="F43" s="332" t="s">
        <v>539</v>
      </c>
      <c r="G43" s="330">
        <v>3084</v>
      </c>
      <c r="H43" s="723"/>
      <c r="I43" s="853"/>
      <c r="J43" s="729"/>
      <c r="K43" s="850"/>
      <c r="L43" s="615"/>
      <c r="M43" s="880"/>
      <c r="N43" s="615"/>
      <c r="O43" s="605"/>
      <c r="P43" s="615"/>
      <c r="Q43" s="615"/>
      <c r="R43" s="605"/>
      <c r="S43" s="604"/>
      <c r="T43" s="604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</row>
    <row r="44" spans="1:47" s="225" customFormat="1" ht="18.75" customHeight="1" x14ac:dyDescent="0.3">
      <c r="A44" s="679"/>
      <c r="B44" s="701"/>
      <c r="C44" s="679"/>
      <c r="D44" s="131">
        <v>33</v>
      </c>
      <c r="E44" s="713" t="s">
        <v>538</v>
      </c>
      <c r="F44" s="331" t="s">
        <v>537</v>
      </c>
      <c r="G44" s="330">
        <v>2428</v>
      </c>
      <c r="H44" s="721" t="s">
        <v>536</v>
      </c>
      <c r="I44" s="669">
        <v>95760000</v>
      </c>
      <c r="J44" s="669">
        <v>472</v>
      </c>
      <c r="K44" s="818" t="s">
        <v>535</v>
      </c>
      <c r="L44" s="615" t="s">
        <v>599</v>
      </c>
      <c r="M44" s="615"/>
      <c r="N44" s="615"/>
      <c r="O44" s="605"/>
      <c r="P44" s="615"/>
      <c r="Q44" s="615"/>
      <c r="R44" s="605"/>
      <c r="S44" s="604">
        <v>5000000</v>
      </c>
      <c r="T44" s="604">
        <v>25000000</v>
      </c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</row>
    <row r="45" spans="1:47" s="225" customFormat="1" ht="18.75" customHeight="1" x14ac:dyDescent="0.3">
      <c r="A45" s="679"/>
      <c r="B45" s="701"/>
      <c r="C45" s="679"/>
      <c r="D45" s="131">
        <v>34</v>
      </c>
      <c r="E45" s="637"/>
      <c r="F45" s="331" t="s">
        <v>534</v>
      </c>
      <c r="G45" s="330">
        <v>1919</v>
      </c>
      <c r="H45" s="722"/>
      <c r="I45" s="670"/>
      <c r="J45" s="670"/>
      <c r="K45" s="643"/>
      <c r="L45" s="615"/>
      <c r="M45" s="615"/>
      <c r="N45" s="615"/>
      <c r="O45" s="605"/>
      <c r="P45" s="615"/>
      <c r="Q45" s="615"/>
      <c r="R45" s="605"/>
      <c r="S45" s="604"/>
      <c r="T45" s="604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</row>
    <row r="46" spans="1:47" s="225" customFormat="1" ht="18.75" customHeight="1" x14ac:dyDescent="0.3">
      <c r="A46" s="679"/>
      <c r="B46" s="701"/>
      <c r="C46" s="679"/>
      <c r="D46" s="131">
        <v>35</v>
      </c>
      <c r="E46" s="637"/>
      <c r="F46" s="331" t="s">
        <v>533</v>
      </c>
      <c r="G46" s="330">
        <v>3349</v>
      </c>
      <c r="H46" s="722"/>
      <c r="I46" s="670"/>
      <c r="J46" s="670"/>
      <c r="K46" s="643"/>
      <c r="L46" s="615"/>
      <c r="M46" s="615"/>
      <c r="N46" s="615"/>
      <c r="O46" s="605"/>
      <c r="P46" s="615"/>
      <c r="Q46" s="615"/>
      <c r="R46" s="605"/>
      <c r="S46" s="604"/>
      <c r="T46" s="604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</row>
    <row r="47" spans="1:47" s="225" customFormat="1" ht="18.75" customHeight="1" x14ac:dyDescent="0.3">
      <c r="A47" s="679"/>
      <c r="B47" s="701"/>
      <c r="C47" s="679"/>
      <c r="D47" s="131">
        <v>36</v>
      </c>
      <c r="E47" s="637"/>
      <c r="F47" s="331" t="s">
        <v>532</v>
      </c>
      <c r="G47" s="330">
        <v>2344</v>
      </c>
      <c r="H47" s="722"/>
      <c r="I47" s="670"/>
      <c r="J47" s="670"/>
      <c r="K47" s="643"/>
      <c r="L47" s="615"/>
      <c r="M47" s="615"/>
      <c r="N47" s="615"/>
      <c r="O47" s="605"/>
      <c r="P47" s="615"/>
      <c r="Q47" s="615"/>
      <c r="R47" s="605"/>
      <c r="S47" s="604"/>
      <c r="T47" s="604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</row>
    <row r="48" spans="1:47" s="225" customFormat="1" ht="18.75" customHeight="1" thickBot="1" x14ac:dyDescent="0.35">
      <c r="A48" s="679"/>
      <c r="B48" s="646"/>
      <c r="C48" s="680"/>
      <c r="D48" s="104">
        <v>37</v>
      </c>
      <c r="E48" s="638"/>
      <c r="F48" s="329" t="s">
        <v>531</v>
      </c>
      <c r="G48" s="203">
        <v>3149</v>
      </c>
      <c r="H48" s="823"/>
      <c r="I48" s="671"/>
      <c r="J48" s="671"/>
      <c r="K48" s="644"/>
      <c r="L48" s="615"/>
      <c r="M48" s="615"/>
      <c r="N48" s="615"/>
      <c r="O48" s="605"/>
      <c r="P48" s="615"/>
      <c r="Q48" s="615"/>
      <c r="R48" s="605"/>
      <c r="S48" s="604"/>
      <c r="T48" s="604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</row>
    <row r="49" spans="1:47" s="225" customFormat="1" ht="34.5" customHeight="1" x14ac:dyDescent="0.3">
      <c r="A49" s="679"/>
      <c r="B49" s="645" t="s">
        <v>530</v>
      </c>
      <c r="C49" s="678" t="s">
        <v>529</v>
      </c>
      <c r="D49" s="238">
        <v>38</v>
      </c>
      <c r="E49" s="636" t="s">
        <v>528</v>
      </c>
      <c r="F49" s="328" t="s">
        <v>527</v>
      </c>
      <c r="G49" s="169">
        <v>15182</v>
      </c>
      <c r="H49" s="824" t="s">
        <v>526</v>
      </c>
      <c r="I49" s="826">
        <v>0</v>
      </c>
      <c r="J49" s="773">
        <v>0</v>
      </c>
      <c r="K49" s="360" t="s">
        <v>353</v>
      </c>
      <c r="L49" s="883" t="s">
        <v>602</v>
      </c>
      <c r="M49" s="883"/>
      <c r="N49" s="883"/>
      <c r="O49" s="884"/>
      <c r="P49" s="883"/>
      <c r="Q49" s="883"/>
      <c r="R49" s="884"/>
      <c r="S49" s="874">
        <v>0</v>
      </c>
      <c r="T49" s="874">
        <v>0</v>
      </c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</row>
    <row r="50" spans="1:47" s="225" customFormat="1" ht="36.75" customHeight="1" x14ac:dyDescent="0.3">
      <c r="A50" s="679"/>
      <c r="B50" s="701"/>
      <c r="C50" s="679"/>
      <c r="D50" s="131">
        <v>39</v>
      </c>
      <c r="E50" s="720"/>
      <c r="F50" s="327" t="s">
        <v>525</v>
      </c>
      <c r="G50" s="326">
        <v>5865</v>
      </c>
      <c r="H50" s="825"/>
      <c r="I50" s="827"/>
      <c r="J50" s="774"/>
      <c r="K50" s="359" t="s">
        <v>142</v>
      </c>
      <c r="L50" s="883"/>
      <c r="M50" s="883"/>
      <c r="N50" s="883"/>
      <c r="O50" s="884"/>
      <c r="P50" s="883"/>
      <c r="Q50" s="883"/>
      <c r="R50" s="884"/>
      <c r="S50" s="874"/>
      <c r="T50" s="874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</row>
    <row r="51" spans="1:47" s="225" customFormat="1" ht="18.75" customHeight="1" x14ac:dyDescent="0.3">
      <c r="A51" s="679"/>
      <c r="B51" s="701"/>
      <c r="C51" s="679"/>
      <c r="D51" s="131">
        <v>40</v>
      </c>
      <c r="E51" s="713" t="s">
        <v>524</v>
      </c>
      <c r="F51" s="145" t="s">
        <v>482</v>
      </c>
      <c r="G51" s="325">
        <v>7500</v>
      </c>
      <c r="H51" s="837" t="s">
        <v>523</v>
      </c>
      <c r="I51" s="840">
        <v>81250000</v>
      </c>
      <c r="J51" s="699">
        <v>2166</v>
      </c>
      <c r="K51" s="818" t="s">
        <v>617</v>
      </c>
      <c r="L51" s="800" t="s">
        <v>599</v>
      </c>
      <c r="M51" s="800"/>
      <c r="N51" s="800"/>
      <c r="O51" s="624"/>
      <c r="P51" s="800" t="s">
        <v>97</v>
      </c>
      <c r="Q51" s="800">
        <v>1</v>
      </c>
      <c r="R51" s="624">
        <f>Q51*224200*12*1.195</f>
        <v>3215028</v>
      </c>
      <c r="S51" s="604">
        <v>3000000</v>
      </c>
      <c r="T51" s="604">
        <v>10000000</v>
      </c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</row>
    <row r="52" spans="1:47" s="225" customFormat="1" ht="18" customHeight="1" x14ac:dyDescent="0.3">
      <c r="A52" s="679"/>
      <c r="B52" s="701"/>
      <c r="C52" s="679"/>
      <c r="D52" s="131">
        <v>41</v>
      </c>
      <c r="E52" s="637"/>
      <c r="F52" s="145" t="s">
        <v>522</v>
      </c>
      <c r="G52" s="325">
        <v>4450</v>
      </c>
      <c r="H52" s="838"/>
      <c r="I52" s="841"/>
      <c r="J52" s="700"/>
      <c r="K52" s="725"/>
      <c r="L52" s="800"/>
      <c r="M52" s="800"/>
      <c r="N52" s="800"/>
      <c r="O52" s="624"/>
      <c r="P52" s="800"/>
      <c r="Q52" s="800"/>
      <c r="R52" s="624"/>
      <c r="S52" s="604"/>
      <c r="T52" s="604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</row>
    <row r="53" spans="1:47" s="225" customFormat="1" x14ac:dyDescent="0.3">
      <c r="A53" s="679"/>
      <c r="B53" s="701"/>
      <c r="C53" s="679"/>
      <c r="D53" s="131">
        <v>42</v>
      </c>
      <c r="E53" s="637"/>
      <c r="F53" s="152" t="s">
        <v>521</v>
      </c>
      <c r="G53" s="310">
        <v>5140</v>
      </c>
      <c r="H53" s="838"/>
      <c r="I53" s="841"/>
      <c r="J53" s="700"/>
      <c r="K53" s="725"/>
      <c r="L53" s="800"/>
      <c r="M53" s="800"/>
      <c r="N53" s="800"/>
      <c r="O53" s="624"/>
      <c r="P53" s="800"/>
      <c r="Q53" s="800"/>
      <c r="R53" s="624"/>
      <c r="S53" s="604"/>
      <c r="T53" s="604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</row>
    <row r="54" spans="1:47" s="225" customFormat="1" x14ac:dyDescent="0.3">
      <c r="A54" s="679"/>
      <c r="B54" s="701"/>
      <c r="C54" s="679"/>
      <c r="D54" s="131">
        <v>43</v>
      </c>
      <c r="E54" s="637"/>
      <c r="F54" s="324" t="s">
        <v>520</v>
      </c>
      <c r="G54" s="323">
        <v>550</v>
      </c>
      <c r="H54" s="838"/>
      <c r="I54" s="841"/>
      <c r="J54" s="700"/>
      <c r="K54" s="725"/>
      <c r="L54" s="800"/>
      <c r="M54" s="800"/>
      <c r="N54" s="800"/>
      <c r="O54" s="624"/>
      <c r="P54" s="800"/>
      <c r="Q54" s="800"/>
      <c r="R54" s="624"/>
      <c r="S54" s="604"/>
      <c r="T54" s="604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</row>
    <row r="55" spans="1:47" s="225" customFormat="1" ht="36.75" customHeight="1" thickBot="1" x14ac:dyDescent="0.35">
      <c r="A55" s="679"/>
      <c r="B55" s="701"/>
      <c r="C55" s="680"/>
      <c r="D55" s="104">
        <v>44</v>
      </c>
      <c r="E55" s="638"/>
      <c r="F55" s="322" t="s">
        <v>519</v>
      </c>
      <c r="G55" s="321">
        <v>16660</v>
      </c>
      <c r="H55" s="839"/>
      <c r="I55" s="842"/>
      <c r="J55" s="843"/>
      <c r="K55" s="726"/>
      <c r="L55" s="800"/>
      <c r="M55" s="800"/>
      <c r="N55" s="800"/>
      <c r="O55" s="624"/>
      <c r="P55" s="800"/>
      <c r="Q55" s="800"/>
      <c r="R55" s="624"/>
      <c r="S55" s="604"/>
      <c r="T55" s="604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</row>
    <row r="56" spans="1:47" s="225" customFormat="1" ht="18.75" customHeight="1" x14ac:dyDescent="0.3">
      <c r="A56" s="679"/>
      <c r="B56" s="701"/>
      <c r="C56" s="828" t="s">
        <v>518</v>
      </c>
      <c r="D56" s="706">
        <v>45</v>
      </c>
      <c r="E56" s="831" t="s">
        <v>517</v>
      </c>
      <c r="F56" s="834" t="s">
        <v>516</v>
      </c>
      <c r="G56" s="815"/>
      <c r="H56" s="801" t="s">
        <v>515</v>
      </c>
      <c r="I56" s="796">
        <v>0</v>
      </c>
      <c r="J56" s="796">
        <v>0</v>
      </c>
      <c r="K56" s="804" t="s">
        <v>514</v>
      </c>
      <c r="L56" s="800" t="s">
        <v>599</v>
      </c>
      <c r="M56" s="800"/>
      <c r="N56" s="800"/>
      <c r="O56" s="624"/>
      <c r="P56" s="800"/>
      <c r="Q56" s="800"/>
      <c r="R56" s="624"/>
      <c r="S56" s="604">
        <v>0</v>
      </c>
      <c r="T56" s="604">
        <v>0</v>
      </c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</row>
    <row r="57" spans="1:47" s="225" customFormat="1" ht="18.75" customHeight="1" x14ac:dyDescent="0.3">
      <c r="A57" s="679"/>
      <c r="B57" s="701"/>
      <c r="C57" s="829"/>
      <c r="D57" s="691"/>
      <c r="E57" s="832"/>
      <c r="F57" s="835"/>
      <c r="G57" s="816"/>
      <c r="H57" s="802"/>
      <c r="I57" s="583"/>
      <c r="J57" s="583"/>
      <c r="K57" s="805"/>
      <c r="L57" s="800"/>
      <c r="M57" s="800"/>
      <c r="N57" s="800"/>
      <c r="O57" s="624"/>
      <c r="P57" s="800"/>
      <c r="Q57" s="800"/>
      <c r="R57" s="624"/>
      <c r="S57" s="604"/>
      <c r="T57" s="604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</row>
    <row r="58" spans="1:47" s="225" customFormat="1" ht="45.75" customHeight="1" thickBot="1" x14ac:dyDescent="0.35">
      <c r="A58" s="679"/>
      <c r="B58" s="701"/>
      <c r="C58" s="830"/>
      <c r="D58" s="707"/>
      <c r="E58" s="833"/>
      <c r="F58" s="836"/>
      <c r="G58" s="817"/>
      <c r="H58" s="803"/>
      <c r="I58" s="728"/>
      <c r="J58" s="728"/>
      <c r="K58" s="806"/>
      <c r="L58" s="800"/>
      <c r="M58" s="800"/>
      <c r="N58" s="800"/>
      <c r="O58" s="624"/>
      <c r="P58" s="800"/>
      <c r="Q58" s="800"/>
      <c r="R58" s="624"/>
      <c r="S58" s="604"/>
      <c r="T58" s="604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</row>
    <row r="59" spans="1:47" s="225" customFormat="1" ht="34.5" customHeight="1" x14ac:dyDescent="0.3">
      <c r="A59" s="679"/>
      <c r="B59" s="701"/>
      <c r="C59" s="807" t="s">
        <v>513</v>
      </c>
      <c r="D59" s="111">
        <v>46</v>
      </c>
      <c r="E59" s="636" t="s">
        <v>364</v>
      </c>
      <c r="F59" s="320" t="s">
        <v>512</v>
      </c>
      <c r="G59" s="319">
        <v>8814</v>
      </c>
      <c r="H59" s="810" t="s">
        <v>511</v>
      </c>
      <c r="I59" s="796">
        <v>532000000</v>
      </c>
      <c r="J59" s="796">
        <v>829</v>
      </c>
      <c r="K59" s="812" t="s">
        <v>510</v>
      </c>
      <c r="L59" s="621" t="s">
        <v>599</v>
      </c>
      <c r="M59" s="621"/>
      <c r="N59" s="621"/>
      <c r="O59" s="624"/>
      <c r="P59" s="621"/>
      <c r="Q59" s="621"/>
      <c r="R59" s="624"/>
      <c r="S59" s="604">
        <v>3000000</v>
      </c>
      <c r="T59" s="604">
        <v>22000000</v>
      </c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</row>
    <row r="60" spans="1:47" s="225" customFormat="1" ht="34.5" customHeight="1" x14ac:dyDescent="0.3">
      <c r="A60" s="679"/>
      <c r="B60" s="701"/>
      <c r="C60" s="808"/>
      <c r="D60" s="131">
        <v>47</v>
      </c>
      <c r="E60" s="637"/>
      <c r="F60" s="288" t="s">
        <v>509</v>
      </c>
      <c r="G60" s="304">
        <v>3410</v>
      </c>
      <c r="H60" s="580"/>
      <c r="I60" s="583"/>
      <c r="J60" s="583"/>
      <c r="K60" s="813"/>
      <c r="L60" s="621"/>
      <c r="M60" s="621"/>
      <c r="N60" s="621"/>
      <c r="O60" s="624"/>
      <c r="P60" s="621"/>
      <c r="Q60" s="621"/>
      <c r="R60" s="624"/>
      <c r="S60" s="604"/>
      <c r="T60" s="604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</row>
    <row r="61" spans="1:47" s="225" customFormat="1" ht="18.75" customHeight="1" thickBot="1" x14ac:dyDescent="0.35">
      <c r="A61" s="679"/>
      <c r="B61" s="701"/>
      <c r="C61" s="809"/>
      <c r="D61" s="104">
        <v>48</v>
      </c>
      <c r="E61" s="638"/>
      <c r="F61" s="318" t="s">
        <v>508</v>
      </c>
      <c r="G61" s="216">
        <v>1000</v>
      </c>
      <c r="H61" s="811"/>
      <c r="I61" s="728"/>
      <c r="J61" s="728"/>
      <c r="K61" s="814"/>
      <c r="L61" s="621"/>
      <c r="M61" s="621"/>
      <c r="N61" s="621"/>
      <c r="O61" s="624"/>
      <c r="P61" s="621"/>
      <c r="Q61" s="621"/>
      <c r="R61" s="624"/>
      <c r="S61" s="604"/>
      <c r="T61" s="604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</row>
    <row r="62" spans="1:47" s="225" customFormat="1" ht="18.75" customHeight="1" x14ac:dyDescent="0.3">
      <c r="A62" s="679"/>
      <c r="B62" s="701"/>
      <c r="C62" s="678" t="s">
        <v>507</v>
      </c>
      <c r="D62" s="111">
        <v>49</v>
      </c>
      <c r="E62" s="251"/>
      <c r="F62" s="161" t="s">
        <v>506</v>
      </c>
      <c r="G62" s="160">
        <v>7247</v>
      </c>
      <c r="H62" s="309" t="s">
        <v>111</v>
      </c>
      <c r="I62" s="488">
        <v>0</v>
      </c>
      <c r="J62" s="489">
        <v>0</v>
      </c>
      <c r="K62" s="633" t="s">
        <v>142</v>
      </c>
      <c r="L62" s="490" t="s">
        <v>600</v>
      </c>
      <c r="M62" s="490"/>
      <c r="N62" s="490"/>
      <c r="O62" s="501"/>
      <c r="P62" s="449"/>
      <c r="Q62" s="449"/>
      <c r="R62" s="451"/>
      <c r="S62" s="594">
        <v>500000</v>
      </c>
      <c r="T62" s="594">
        <v>500000</v>
      </c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</row>
    <row r="63" spans="1:47" s="225" customFormat="1" ht="18.75" customHeight="1" x14ac:dyDescent="0.3">
      <c r="A63" s="679"/>
      <c r="B63" s="701"/>
      <c r="C63" s="679"/>
      <c r="D63" s="131">
        <v>50</v>
      </c>
      <c r="E63" s="231"/>
      <c r="F63" s="158" t="s">
        <v>505</v>
      </c>
      <c r="G63" s="157">
        <v>5634</v>
      </c>
      <c r="H63" s="156" t="s">
        <v>111</v>
      </c>
      <c r="I63" s="432">
        <v>0</v>
      </c>
      <c r="J63" s="374">
        <v>0</v>
      </c>
      <c r="K63" s="634"/>
      <c r="L63" s="490" t="s">
        <v>600</v>
      </c>
      <c r="M63" s="490"/>
      <c r="N63" s="490"/>
      <c r="O63" s="501"/>
      <c r="P63" s="449"/>
      <c r="Q63" s="449"/>
      <c r="R63" s="451"/>
      <c r="S63" s="596"/>
      <c r="T63" s="59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</row>
    <row r="64" spans="1:47" s="225" customFormat="1" ht="18.75" customHeight="1" x14ac:dyDescent="0.3">
      <c r="A64" s="679"/>
      <c r="B64" s="701"/>
      <c r="C64" s="679"/>
      <c r="D64" s="131">
        <v>51</v>
      </c>
      <c r="E64" s="790" t="s">
        <v>504</v>
      </c>
      <c r="F64" s="158" t="s">
        <v>491</v>
      </c>
      <c r="G64" s="157">
        <v>4128</v>
      </c>
      <c r="H64" s="672" t="s">
        <v>503</v>
      </c>
      <c r="I64" s="675">
        <f>713700000+O64</f>
        <v>723700000</v>
      </c>
      <c r="J64" s="675">
        <v>5109</v>
      </c>
      <c r="K64" s="634"/>
      <c r="L64" s="797" t="s">
        <v>599</v>
      </c>
      <c r="M64" s="502"/>
      <c r="N64" s="502"/>
      <c r="O64" s="885">
        <v>10000000</v>
      </c>
      <c r="P64" s="621"/>
      <c r="Q64" s="621"/>
      <c r="R64" s="624"/>
      <c r="S64" s="594">
        <v>1500000</v>
      </c>
      <c r="T64" s="594">
        <v>2500000</v>
      </c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</row>
    <row r="65" spans="1:47" s="225" customFormat="1" ht="68.25" customHeight="1" x14ac:dyDescent="0.3">
      <c r="A65" s="679"/>
      <c r="B65" s="701"/>
      <c r="C65" s="679"/>
      <c r="D65" s="131">
        <v>52</v>
      </c>
      <c r="E65" s="791"/>
      <c r="F65" s="145" t="s">
        <v>430</v>
      </c>
      <c r="G65" s="168"/>
      <c r="H65" s="673"/>
      <c r="I65" s="676"/>
      <c r="J65" s="676"/>
      <c r="K65" s="634"/>
      <c r="L65" s="797"/>
      <c r="M65" s="503" t="s">
        <v>644</v>
      </c>
      <c r="N65" s="504">
        <v>1</v>
      </c>
      <c r="O65" s="885"/>
      <c r="P65" s="621"/>
      <c r="Q65" s="621"/>
      <c r="R65" s="624"/>
      <c r="S65" s="595"/>
      <c r="T65" s="595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</row>
    <row r="66" spans="1:47" s="225" customFormat="1" ht="18.75" customHeight="1" x14ac:dyDescent="0.3">
      <c r="A66" s="679"/>
      <c r="B66" s="701"/>
      <c r="C66" s="679"/>
      <c r="D66" s="131">
        <v>53</v>
      </c>
      <c r="E66" s="791"/>
      <c r="F66" s="145" t="s">
        <v>502</v>
      </c>
      <c r="G66" s="168"/>
      <c r="H66" s="673"/>
      <c r="I66" s="676"/>
      <c r="J66" s="676"/>
      <c r="K66" s="634"/>
      <c r="L66" s="797"/>
      <c r="M66" s="504"/>
      <c r="N66" s="504"/>
      <c r="O66" s="885"/>
      <c r="P66" s="621"/>
      <c r="Q66" s="621"/>
      <c r="R66" s="624"/>
      <c r="S66" s="595"/>
      <c r="T66" s="595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</row>
    <row r="67" spans="1:47" s="225" customFormat="1" ht="18.75" customHeight="1" x14ac:dyDescent="0.3">
      <c r="A67" s="679"/>
      <c r="B67" s="701"/>
      <c r="C67" s="679"/>
      <c r="D67" s="131">
        <v>54</v>
      </c>
      <c r="E67" s="791"/>
      <c r="F67" s="152" t="s">
        <v>501</v>
      </c>
      <c r="G67" s="219">
        <v>3758</v>
      </c>
      <c r="H67" s="673"/>
      <c r="I67" s="676"/>
      <c r="J67" s="676"/>
      <c r="K67" s="634"/>
      <c r="L67" s="797"/>
      <c r="M67" s="504"/>
      <c r="N67" s="504"/>
      <c r="O67" s="885"/>
      <c r="P67" s="621"/>
      <c r="Q67" s="621"/>
      <c r="R67" s="624"/>
      <c r="S67" s="595"/>
      <c r="T67" s="595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</row>
    <row r="68" spans="1:47" s="225" customFormat="1" ht="18.75" customHeight="1" x14ac:dyDescent="0.3">
      <c r="A68" s="679"/>
      <c r="B68" s="701"/>
      <c r="C68" s="679"/>
      <c r="D68" s="131">
        <v>55</v>
      </c>
      <c r="E68" s="791"/>
      <c r="F68" s="152" t="s">
        <v>500</v>
      </c>
      <c r="G68" s="219">
        <v>2600</v>
      </c>
      <c r="H68" s="673"/>
      <c r="I68" s="676"/>
      <c r="J68" s="676"/>
      <c r="K68" s="634"/>
      <c r="L68" s="797"/>
      <c r="M68" s="504"/>
      <c r="N68" s="504"/>
      <c r="O68" s="885"/>
      <c r="P68" s="621"/>
      <c r="Q68" s="621"/>
      <c r="R68" s="624"/>
      <c r="S68" s="595"/>
      <c r="T68" s="595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</row>
    <row r="69" spans="1:47" s="225" customFormat="1" ht="18.75" customHeight="1" x14ac:dyDescent="0.3">
      <c r="A69" s="679"/>
      <c r="B69" s="701"/>
      <c r="C69" s="679"/>
      <c r="D69" s="131">
        <v>56</v>
      </c>
      <c r="E69" s="791"/>
      <c r="F69" s="152" t="s">
        <v>499</v>
      </c>
      <c r="G69" s="219">
        <v>830</v>
      </c>
      <c r="H69" s="673"/>
      <c r="I69" s="676"/>
      <c r="J69" s="676"/>
      <c r="K69" s="634"/>
      <c r="L69" s="797"/>
      <c r="M69" s="504"/>
      <c r="N69" s="504"/>
      <c r="O69" s="885"/>
      <c r="P69" s="621"/>
      <c r="Q69" s="621"/>
      <c r="R69" s="624"/>
      <c r="S69" s="595"/>
      <c r="T69" s="595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</row>
    <row r="70" spans="1:47" s="225" customFormat="1" ht="30.75" x14ac:dyDescent="0.3">
      <c r="A70" s="679"/>
      <c r="B70" s="701"/>
      <c r="C70" s="679"/>
      <c r="D70" s="131">
        <v>57</v>
      </c>
      <c r="E70" s="791"/>
      <c r="F70" s="316" t="s">
        <v>498</v>
      </c>
      <c r="G70" s="221">
        <v>720</v>
      </c>
      <c r="H70" s="673"/>
      <c r="I70" s="676"/>
      <c r="J70" s="676"/>
      <c r="K70" s="634"/>
      <c r="L70" s="797"/>
      <c r="M70" s="504"/>
      <c r="N70" s="504"/>
      <c r="O70" s="885"/>
      <c r="P70" s="621"/>
      <c r="Q70" s="621"/>
      <c r="R70" s="624"/>
      <c r="S70" s="595"/>
      <c r="T70" s="595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</row>
    <row r="71" spans="1:47" s="225" customFormat="1" ht="18.75" customHeight="1" x14ac:dyDescent="0.3">
      <c r="A71" s="679"/>
      <c r="B71" s="701"/>
      <c r="C71" s="679"/>
      <c r="D71" s="131">
        <v>58</v>
      </c>
      <c r="E71" s="791"/>
      <c r="F71" s="152" t="s">
        <v>497</v>
      </c>
      <c r="G71" s="219">
        <v>6000</v>
      </c>
      <c r="H71" s="673"/>
      <c r="I71" s="676"/>
      <c r="J71" s="676"/>
      <c r="K71" s="634"/>
      <c r="L71" s="797"/>
      <c r="M71" s="504"/>
      <c r="N71" s="504"/>
      <c r="O71" s="885"/>
      <c r="P71" s="621"/>
      <c r="Q71" s="621"/>
      <c r="R71" s="624"/>
      <c r="S71" s="595"/>
      <c r="T71" s="595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</row>
    <row r="72" spans="1:47" s="225" customFormat="1" ht="18.75" customHeight="1" x14ac:dyDescent="0.3">
      <c r="A72" s="679"/>
      <c r="B72" s="701"/>
      <c r="C72" s="679"/>
      <c r="D72" s="131">
        <v>59</v>
      </c>
      <c r="E72" s="791"/>
      <c r="F72" s="152" t="s">
        <v>496</v>
      </c>
      <c r="G72" s="219">
        <v>735</v>
      </c>
      <c r="H72" s="673"/>
      <c r="I72" s="676"/>
      <c r="J72" s="676"/>
      <c r="K72" s="634"/>
      <c r="L72" s="797"/>
      <c r="M72" s="504"/>
      <c r="N72" s="504"/>
      <c r="O72" s="885"/>
      <c r="P72" s="621"/>
      <c r="Q72" s="621"/>
      <c r="R72" s="624"/>
      <c r="S72" s="595"/>
      <c r="T72" s="595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</row>
    <row r="73" spans="1:47" s="225" customFormat="1" ht="18.75" customHeight="1" x14ac:dyDescent="0.3">
      <c r="A73" s="679"/>
      <c r="B73" s="701"/>
      <c r="C73" s="679"/>
      <c r="D73" s="131">
        <v>60</v>
      </c>
      <c r="E73" s="791"/>
      <c r="F73" s="295" t="s">
        <v>495</v>
      </c>
      <c r="G73" s="317">
        <v>688</v>
      </c>
      <c r="H73" s="673"/>
      <c r="I73" s="676"/>
      <c r="J73" s="676"/>
      <c r="K73" s="634"/>
      <c r="L73" s="797"/>
      <c r="M73" s="504"/>
      <c r="N73" s="504"/>
      <c r="O73" s="885"/>
      <c r="P73" s="621"/>
      <c r="Q73" s="621"/>
      <c r="R73" s="624"/>
      <c r="S73" s="595"/>
      <c r="T73" s="595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</row>
    <row r="74" spans="1:47" s="225" customFormat="1" ht="39" customHeight="1" x14ac:dyDescent="0.3">
      <c r="A74" s="679"/>
      <c r="B74" s="701"/>
      <c r="C74" s="679"/>
      <c r="D74" s="131">
        <v>61</v>
      </c>
      <c r="E74" s="791"/>
      <c r="F74" s="316" t="s">
        <v>494</v>
      </c>
      <c r="G74" s="221">
        <v>1446</v>
      </c>
      <c r="H74" s="673"/>
      <c r="I74" s="676"/>
      <c r="J74" s="676"/>
      <c r="K74" s="634"/>
      <c r="L74" s="797"/>
      <c r="M74" s="504"/>
      <c r="N74" s="504"/>
      <c r="O74" s="885"/>
      <c r="P74" s="621"/>
      <c r="Q74" s="621"/>
      <c r="R74" s="624"/>
      <c r="S74" s="595"/>
      <c r="T74" s="595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</row>
    <row r="75" spans="1:47" s="225" customFormat="1" ht="18.75" customHeight="1" x14ac:dyDescent="0.3">
      <c r="A75" s="679"/>
      <c r="B75" s="701"/>
      <c r="C75" s="679"/>
      <c r="D75" s="131">
        <v>62</v>
      </c>
      <c r="E75" s="792"/>
      <c r="F75" s="152" t="s">
        <v>493</v>
      </c>
      <c r="G75" s="219">
        <v>5513</v>
      </c>
      <c r="H75" s="674"/>
      <c r="I75" s="677"/>
      <c r="J75" s="677"/>
      <c r="K75" s="634"/>
      <c r="L75" s="797"/>
      <c r="M75" s="505"/>
      <c r="N75" s="505"/>
      <c r="O75" s="885"/>
      <c r="P75" s="621"/>
      <c r="Q75" s="621"/>
      <c r="R75" s="624"/>
      <c r="S75" s="595"/>
      <c r="T75" s="595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</row>
    <row r="76" spans="1:47" s="225" customFormat="1" ht="18.75" customHeight="1" x14ac:dyDescent="0.3">
      <c r="A76" s="679"/>
      <c r="B76" s="701"/>
      <c r="C76" s="679"/>
      <c r="D76" s="131">
        <v>63</v>
      </c>
      <c r="E76" s="790" t="s">
        <v>492</v>
      </c>
      <c r="F76" s="158" t="s">
        <v>491</v>
      </c>
      <c r="G76" s="157"/>
      <c r="H76" s="579" t="s">
        <v>598</v>
      </c>
      <c r="I76" s="844">
        <v>331800000</v>
      </c>
      <c r="J76" s="675">
        <v>412</v>
      </c>
      <c r="K76" s="634"/>
      <c r="L76" s="797" t="s">
        <v>599</v>
      </c>
      <c r="M76" s="502"/>
      <c r="N76" s="797"/>
      <c r="O76" s="885"/>
      <c r="P76" s="621"/>
      <c r="Q76" s="621"/>
      <c r="R76" s="624"/>
      <c r="S76" s="595"/>
      <c r="T76" s="595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</row>
    <row r="77" spans="1:47" s="225" customFormat="1" ht="18.75" customHeight="1" x14ac:dyDescent="0.3">
      <c r="A77" s="679"/>
      <c r="B77" s="701"/>
      <c r="C77" s="679"/>
      <c r="D77" s="131">
        <v>64</v>
      </c>
      <c r="E77" s="791"/>
      <c r="F77" s="295" t="s">
        <v>490</v>
      </c>
      <c r="G77" s="304">
        <v>938</v>
      </c>
      <c r="H77" s="580"/>
      <c r="I77" s="845"/>
      <c r="J77" s="676"/>
      <c r="K77" s="634"/>
      <c r="L77" s="797"/>
      <c r="M77" s="504"/>
      <c r="N77" s="797"/>
      <c r="O77" s="885"/>
      <c r="P77" s="621"/>
      <c r="Q77" s="621"/>
      <c r="R77" s="624"/>
      <c r="S77" s="595"/>
      <c r="T77" s="595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</row>
    <row r="78" spans="1:47" s="225" customFormat="1" ht="18.75" customHeight="1" x14ac:dyDescent="0.3">
      <c r="A78" s="679"/>
      <c r="B78" s="701"/>
      <c r="C78" s="679"/>
      <c r="D78" s="131">
        <v>65</v>
      </c>
      <c r="E78" s="791"/>
      <c r="F78" s="154" t="s">
        <v>489</v>
      </c>
      <c r="G78" s="315"/>
      <c r="H78" s="580"/>
      <c r="I78" s="845"/>
      <c r="J78" s="676"/>
      <c r="K78" s="634"/>
      <c r="L78" s="797"/>
      <c r="M78" s="504"/>
      <c r="N78" s="797"/>
      <c r="O78" s="885"/>
      <c r="P78" s="621"/>
      <c r="Q78" s="621"/>
      <c r="R78" s="624"/>
      <c r="S78" s="595"/>
      <c r="T78" s="595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</row>
    <row r="79" spans="1:47" s="225" customFormat="1" ht="18.75" customHeight="1" x14ac:dyDescent="0.3">
      <c r="A79" s="679"/>
      <c r="B79" s="701"/>
      <c r="C79" s="679"/>
      <c r="D79" s="131">
        <v>66</v>
      </c>
      <c r="E79" s="791"/>
      <c r="F79" s="314" t="s">
        <v>488</v>
      </c>
      <c r="G79" s="313">
        <v>1859</v>
      </c>
      <c r="H79" s="580"/>
      <c r="I79" s="845"/>
      <c r="J79" s="676"/>
      <c r="K79" s="634"/>
      <c r="L79" s="797"/>
      <c r="M79" s="504"/>
      <c r="N79" s="797"/>
      <c r="O79" s="885"/>
      <c r="P79" s="621"/>
      <c r="Q79" s="621"/>
      <c r="R79" s="624"/>
      <c r="S79" s="595"/>
      <c r="T79" s="595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</row>
    <row r="80" spans="1:47" s="225" customFormat="1" ht="18.75" customHeight="1" x14ac:dyDescent="0.3">
      <c r="A80" s="679"/>
      <c r="B80" s="701"/>
      <c r="C80" s="679"/>
      <c r="D80" s="131">
        <v>67</v>
      </c>
      <c r="E80" s="791"/>
      <c r="F80" s="145" t="s">
        <v>487</v>
      </c>
      <c r="G80" s="168"/>
      <c r="H80" s="580"/>
      <c r="I80" s="845"/>
      <c r="J80" s="676"/>
      <c r="K80" s="634"/>
      <c r="L80" s="797"/>
      <c r="M80" s="504"/>
      <c r="N80" s="797"/>
      <c r="O80" s="885"/>
      <c r="P80" s="621"/>
      <c r="Q80" s="621"/>
      <c r="R80" s="624"/>
      <c r="S80" s="595"/>
      <c r="T80" s="595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</row>
    <row r="81" spans="1:47" s="225" customFormat="1" ht="18.75" customHeight="1" x14ac:dyDescent="0.3">
      <c r="A81" s="679"/>
      <c r="B81" s="701"/>
      <c r="C81" s="679"/>
      <c r="D81" s="131">
        <v>68</v>
      </c>
      <c r="E81" s="791"/>
      <c r="F81" s="145" t="s">
        <v>486</v>
      </c>
      <c r="G81" s="312"/>
      <c r="H81" s="580"/>
      <c r="I81" s="845"/>
      <c r="J81" s="676"/>
      <c r="K81" s="634"/>
      <c r="L81" s="797"/>
      <c r="M81" s="504"/>
      <c r="N81" s="797"/>
      <c r="O81" s="885"/>
      <c r="P81" s="621"/>
      <c r="Q81" s="621"/>
      <c r="R81" s="624"/>
      <c r="S81" s="595"/>
      <c r="T81" s="595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</row>
    <row r="82" spans="1:47" s="225" customFormat="1" ht="18.75" customHeight="1" x14ac:dyDescent="0.3">
      <c r="A82" s="679"/>
      <c r="B82" s="701"/>
      <c r="C82" s="679"/>
      <c r="D82" s="131">
        <v>69</v>
      </c>
      <c r="E82" s="791"/>
      <c r="F82" s="152" t="s">
        <v>485</v>
      </c>
      <c r="G82" s="310">
        <v>1820</v>
      </c>
      <c r="H82" s="580"/>
      <c r="I82" s="845"/>
      <c r="J82" s="676"/>
      <c r="K82" s="634"/>
      <c r="L82" s="797"/>
      <c r="M82" s="504"/>
      <c r="N82" s="797"/>
      <c r="O82" s="885"/>
      <c r="P82" s="621"/>
      <c r="Q82" s="621"/>
      <c r="R82" s="624"/>
      <c r="S82" s="595"/>
      <c r="T82" s="595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</row>
    <row r="83" spans="1:47" s="225" customFormat="1" ht="18.75" customHeight="1" x14ac:dyDescent="0.3">
      <c r="A83" s="679"/>
      <c r="B83" s="701"/>
      <c r="C83" s="679"/>
      <c r="D83" s="131">
        <v>70</v>
      </c>
      <c r="E83" s="791"/>
      <c r="F83" s="295" t="s">
        <v>484</v>
      </c>
      <c r="G83" s="311">
        <v>1024</v>
      </c>
      <c r="H83" s="580"/>
      <c r="I83" s="845"/>
      <c r="J83" s="676"/>
      <c r="K83" s="634"/>
      <c r="L83" s="797"/>
      <c r="M83" s="504"/>
      <c r="N83" s="797"/>
      <c r="O83" s="885"/>
      <c r="P83" s="621"/>
      <c r="Q83" s="621"/>
      <c r="R83" s="624"/>
      <c r="S83" s="595"/>
      <c r="T83" s="595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</row>
    <row r="84" spans="1:47" s="225" customFormat="1" x14ac:dyDescent="0.3">
      <c r="A84" s="679"/>
      <c r="B84" s="701"/>
      <c r="C84" s="679"/>
      <c r="D84" s="131">
        <v>71</v>
      </c>
      <c r="E84" s="792"/>
      <c r="F84" s="152" t="s">
        <v>483</v>
      </c>
      <c r="G84" s="310">
        <v>3237</v>
      </c>
      <c r="H84" s="581"/>
      <c r="I84" s="846"/>
      <c r="J84" s="677"/>
      <c r="K84" s="634"/>
      <c r="L84" s="797"/>
      <c r="M84" s="505"/>
      <c r="N84" s="797"/>
      <c r="O84" s="885"/>
      <c r="P84" s="621"/>
      <c r="Q84" s="621"/>
      <c r="R84" s="624"/>
      <c r="S84" s="596"/>
      <c r="T84" s="59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</row>
    <row r="85" spans="1:47" s="225" customFormat="1" ht="18.75" customHeight="1" thickBot="1" x14ac:dyDescent="0.35">
      <c r="A85" s="679"/>
      <c r="B85" s="701"/>
      <c r="C85" s="680"/>
      <c r="D85" s="104">
        <v>72</v>
      </c>
      <c r="E85" s="231"/>
      <c r="F85" s="145" t="s">
        <v>482</v>
      </c>
      <c r="G85" s="168"/>
      <c r="H85" s="156" t="s">
        <v>111</v>
      </c>
      <c r="I85" s="432">
        <v>0</v>
      </c>
      <c r="J85" s="374">
        <v>0</v>
      </c>
      <c r="K85" s="635"/>
      <c r="L85" s="490" t="s">
        <v>600</v>
      </c>
      <c r="M85" s="490"/>
      <c r="N85" s="490"/>
      <c r="O85" s="501"/>
      <c r="P85" s="449"/>
      <c r="Q85" s="449"/>
      <c r="R85" s="451"/>
      <c r="S85" s="506">
        <v>100000</v>
      </c>
      <c r="T85" s="506">
        <v>150000</v>
      </c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</row>
    <row r="86" spans="1:47" s="225" customFormat="1" ht="18.75" customHeight="1" x14ac:dyDescent="0.3">
      <c r="A86" s="679"/>
      <c r="B86" s="701"/>
      <c r="C86" s="678" t="s">
        <v>481</v>
      </c>
      <c r="D86" s="111">
        <v>73</v>
      </c>
      <c r="E86" s="110"/>
      <c r="F86" s="161" t="s">
        <v>480</v>
      </c>
      <c r="G86" s="160">
        <v>2470</v>
      </c>
      <c r="H86" s="309" t="s">
        <v>111</v>
      </c>
      <c r="I86" s="159">
        <v>0</v>
      </c>
      <c r="J86" s="308">
        <v>0</v>
      </c>
      <c r="K86" s="724" t="s">
        <v>142</v>
      </c>
      <c r="L86" s="375" t="s">
        <v>600</v>
      </c>
      <c r="M86" s="449"/>
      <c r="N86" s="449"/>
      <c r="O86" s="451"/>
      <c r="P86" s="449"/>
      <c r="Q86" s="449"/>
      <c r="R86" s="451"/>
      <c r="S86" s="594">
        <v>200000</v>
      </c>
      <c r="T86" s="594">
        <v>700000</v>
      </c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</row>
    <row r="87" spans="1:47" s="225" customFormat="1" ht="18.75" customHeight="1" x14ac:dyDescent="0.3">
      <c r="A87" s="679"/>
      <c r="B87" s="701"/>
      <c r="C87" s="679"/>
      <c r="D87" s="131">
        <v>74</v>
      </c>
      <c r="E87" s="231"/>
      <c r="F87" s="158" t="s">
        <v>479</v>
      </c>
      <c r="G87" s="157">
        <v>9930</v>
      </c>
      <c r="H87" s="156" t="s">
        <v>111</v>
      </c>
      <c r="I87" s="218">
        <v>0</v>
      </c>
      <c r="J87" s="220">
        <v>0</v>
      </c>
      <c r="K87" s="725"/>
      <c r="L87" s="375" t="s">
        <v>600</v>
      </c>
      <c r="M87" s="449"/>
      <c r="N87" s="449"/>
      <c r="O87" s="451"/>
      <c r="P87" s="449"/>
      <c r="Q87" s="449"/>
      <c r="R87" s="451"/>
      <c r="S87" s="596"/>
      <c r="T87" s="59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</row>
    <row r="88" spans="1:47" s="225" customFormat="1" ht="46.5" customHeight="1" x14ac:dyDescent="0.3">
      <c r="A88" s="679"/>
      <c r="B88" s="701"/>
      <c r="C88" s="679"/>
      <c r="D88" s="131">
        <v>75</v>
      </c>
      <c r="E88" s="713" t="s">
        <v>364</v>
      </c>
      <c r="F88" s="197" t="s">
        <v>478</v>
      </c>
      <c r="G88" s="182">
        <v>4200</v>
      </c>
      <c r="H88" s="579" t="s">
        <v>477</v>
      </c>
      <c r="I88" s="675">
        <f>470000000+O88</f>
        <v>470000000</v>
      </c>
      <c r="J88" s="798">
        <v>0</v>
      </c>
      <c r="K88" s="725"/>
      <c r="L88" s="621" t="s">
        <v>599</v>
      </c>
      <c r="M88" s="496"/>
      <c r="N88" s="500"/>
      <c r="O88" s="624"/>
      <c r="P88" s="621" t="s">
        <v>603</v>
      </c>
      <c r="Q88" s="621">
        <v>1</v>
      </c>
      <c r="R88" s="624">
        <f>232000*1.195*12*Q88</f>
        <v>3326880</v>
      </c>
      <c r="S88" s="604">
        <v>1000000</v>
      </c>
      <c r="T88" s="604">
        <v>1500000</v>
      </c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</row>
    <row r="89" spans="1:47" s="225" customFormat="1" ht="25.5" customHeight="1" x14ac:dyDescent="0.3">
      <c r="A89" s="679"/>
      <c r="B89" s="701"/>
      <c r="C89" s="679"/>
      <c r="D89" s="131">
        <v>76</v>
      </c>
      <c r="E89" s="720"/>
      <c r="F89" s="197" t="s">
        <v>476</v>
      </c>
      <c r="G89" s="182">
        <v>661</v>
      </c>
      <c r="H89" s="581"/>
      <c r="I89" s="677"/>
      <c r="J89" s="799"/>
      <c r="K89" s="725"/>
      <c r="L89" s="621"/>
      <c r="M89" s="499"/>
      <c r="N89" s="499"/>
      <c r="O89" s="624"/>
      <c r="P89" s="621"/>
      <c r="Q89" s="621"/>
      <c r="R89" s="624"/>
      <c r="S89" s="604"/>
      <c r="T89" s="604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</row>
    <row r="90" spans="1:47" s="225" customFormat="1" ht="18.75" customHeight="1" x14ac:dyDescent="0.3">
      <c r="A90" s="679"/>
      <c r="B90" s="701"/>
      <c r="C90" s="679"/>
      <c r="D90" s="131">
        <v>77</v>
      </c>
      <c r="E90" s="231"/>
      <c r="F90" s="158" t="s">
        <v>475</v>
      </c>
      <c r="G90" s="157">
        <v>2430</v>
      </c>
      <c r="H90" s="156" t="s">
        <v>111</v>
      </c>
      <c r="I90" s="218">
        <v>0</v>
      </c>
      <c r="J90" s="220">
        <v>0</v>
      </c>
      <c r="K90" s="725"/>
      <c r="L90" s="375" t="s">
        <v>600</v>
      </c>
      <c r="M90" s="449"/>
      <c r="N90" s="449"/>
      <c r="O90" s="451"/>
      <c r="P90" s="449"/>
      <c r="Q90" s="449"/>
      <c r="R90" s="451"/>
      <c r="S90" s="594">
        <v>500000</v>
      </c>
      <c r="T90" s="594">
        <v>1000000</v>
      </c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</row>
    <row r="91" spans="1:47" s="225" customFormat="1" ht="18.75" customHeight="1" x14ac:dyDescent="0.3">
      <c r="A91" s="679"/>
      <c r="B91" s="701"/>
      <c r="C91" s="679"/>
      <c r="D91" s="131">
        <v>78</v>
      </c>
      <c r="E91" s="231"/>
      <c r="F91" s="158" t="s">
        <v>474</v>
      </c>
      <c r="G91" s="157">
        <v>4260</v>
      </c>
      <c r="H91" s="156" t="s">
        <v>111</v>
      </c>
      <c r="I91" s="218">
        <v>0</v>
      </c>
      <c r="J91" s="220">
        <v>0</v>
      </c>
      <c r="K91" s="725"/>
      <c r="L91" s="375" t="s">
        <v>600</v>
      </c>
      <c r="M91" s="449"/>
      <c r="N91" s="449"/>
      <c r="O91" s="451"/>
      <c r="P91" s="449"/>
      <c r="Q91" s="449"/>
      <c r="R91" s="451"/>
      <c r="S91" s="595"/>
      <c r="T91" s="595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</row>
    <row r="92" spans="1:47" s="225" customFormat="1" ht="18.75" customHeight="1" x14ac:dyDescent="0.3">
      <c r="A92" s="679"/>
      <c r="B92" s="701"/>
      <c r="C92" s="679"/>
      <c r="D92" s="131">
        <v>79</v>
      </c>
      <c r="E92" s="231"/>
      <c r="F92" s="158" t="s">
        <v>473</v>
      </c>
      <c r="G92" s="157">
        <v>4525</v>
      </c>
      <c r="H92" s="156" t="s">
        <v>111</v>
      </c>
      <c r="I92" s="218">
        <v>0</v>
      </c>
      <c r="J92" s="220">
        <v>0</v>
      </c>
      <c r="K92" s="725"/>
      <c r="L92" s="375" t="s">
        <v>600</v>
      </c>
      <c r="M92" s="449"/>
      <c r="N92" s="449"/>
      <c r="O92" s="451"/>
      <c r="P92" s="449"/>
      <c r="Q92" s="449"/>
      <c r="R92" s="451"/>
      <c r="S92" s="596"/>
      <c r="T92" s="59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</row>
    <row r="93" spans="1:47" s="225" customFormat="1" ht="18.75" customHeight="1" x14ac:dyDescent="0.3">
      <c r="A93" s="679"/>
      <c r="B93" s="701"/>
      <c r="C93" s="679"/>
      <c r="D93" s="131">
        <v>80</v>
      </c>
      <c r="E93" s="790" t="s">
        <v>472</v>
      </c>
      <c r="F93" s="158" t="s">
        <v>471</v>
      </c>
      <c r="G93" s="157">
        <v>1565</v>
      </c>
      <c r="H93" s="672" t="s">
        <v>470</v>
      </c>
      <c r="I93" s="582">
        <v>40000000</v>
      </c>
      <c r="J93" s="582">
        <v>0</v>
      </c>
      <c r="K93" s="725"/>
      <c r="L93" s="621" t="s">
        <v>599</v>
      </c>
      <c r="M93" s="621"/>
      <c r="N93" s="621"/>
      <c r="O93" s="624"/>
      <c r="P93" s="585" t="s">
        <v>603</v>
      </c>
      <c r="Q93" s="585">
        <v>2</v>
      </c>
      <c r="R93" s="610">
        <f>Q93*232000*1.195*12+Q100*305300*1.195*12</f>
        <v>11031762</v>
      </c>
      <c r="S93" s="594">
        <v>1200000</v>
      </c>
      <c r="T93" s="594">
        <v>2000000</v>
      </c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</row>
    <row r="94" spans="1:47" s="225" customFormat="1" x14ac:dyDescent="0.3">
      <c r="A94" s="679"/>
      <c r="B94" s="701"/>
      <c r="C94" s="679"/>
      <c r="D94" s="131">
        <v>81</v>
      </c>
      <c r="E94" s="791"/>
      <c r="F94" s="295" t="s">
        <v>469</v>
      </c>
      <c r="G94" s="304">
        <v>360</v>
      </c>
      <c r="H94" s="673"/>
      <c r="I94" s="583"/>
      <c r="J94" s="583"/>
      <c r="K94" s="725"/>
      <c r="L94" s="621"/>
      <c r="M94" s="621"/>
      <c r="N94" s="621"/>
      <c r="O94" s="624"/>
      <c r="P94" s="586"/>
      <c r="Q94" s="586"/>
      <c r="R94" s="611"/>
      <c r="S94" s="595"/>
      <c r="T94" s="595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</row>
    <row r="95" spans="1:47" s="225" customFormat="1" ht="18.75" customHeight="1" x14ac:dyDescent="0.3">
      <c r="A95" s="679"/>
      <c r="B95" s="701"/>
      <c r="C95" s="679"/>
      <c r="D95" s="131">
        <v>82</v>
      </c>
      <c r="E95" s="791"/>
      <c r="F95" s="145" t="s">
        <v>468</v>
      </c>
      <c r="G95" s="168"/>
      <c r="H95" s="673"/>
      <c r="I95" s="583"/>
      <c r="J95" s="583"/>
      <c r="K95" s="725"/>
      <c r="L95" s="621"/>
      <c r="M95" s="621"/>
      <c r="N95" s="621"/>
      <c r="O95" s="624"/>
      <c r="P95" s="586"/>
      <c r="Q95" s="586"/>
      <c r="R95" s="611"/>
      <c r="S95" s="595"/>
      <c r="T95" s="595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</row>
    <row r="96" spans="1:47" s="225" customFormat="1" ht="18.75" customHeight="1" x14ac:dyDescent="0.3">
      <c r="A96" s="679"/>
      <c r="B96" s="701"/>
      <c r="C96" s="679"/>
      <c r="D96" s="131">
        <v>83</v>
      </c>
      <c r="E96" s="792"/>
      <c r="F96" s="145" t="s">
        <v>467</v>
      </c>
      <c r="G96" s="168"/>
      <c r="H96" s="674"/>
      <c r="I96" s="584"/>
      <c r="J96" s="584"/>
      <c r="K96" s="725"/>
      <c r="L96" s="621"/>
      <c r="M96" s="621"/>
      <c r="N96" s="621"/>
      <c r="O96" s="624"/>
      <c r="P96" s="586"/>
      <c r="Q96" s="586"/>
      <c r="R96" s="611"/>
      <c r="S96" s="595"/>
      <c r="T96" s="595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</row>
    <row r="97" spans="1:47" s="225" customFormat="1" ht="18.75" customHeight="1" x14ac:dyDescent="0.3">
      <c r="A97" s="679"/>
      <c r="B97" s="701"/>
      <c r="C97" s="679"/>
      <c r="D97" s="131">
        <v>84</v>
      </c>
      <c r="E97" s="790" t="s">
        <v>466</v>
      </c>
      <c r="F97" s="158" t="s">
        <v>465</v>
      </c>
      <c r="G97" s="157">
        <v>3300</v>
      </c>
      <c r="H97" s="672" t="s">
        <v>464</v>
      </c>
      <c r="I97" s="582">
        <v>60000000</v>
      </c>
      <c r="J97" s="582">
        <v>0</v>
      </c>
      <c r="K97" s="725"/>
      <c r="L97" s="621" t="s">
        <v>599</v>
      </c>
      <c r="M97" s="621"/>
      <c r="N97" s="621"/>
      <c r="O97" s="624"/>
      <c r="P97" s="586"/>
      <c r="Q97" s="586"/>
      <c r="R97" s="611"/>
      <c r="S97" s="595"/>
      <c r="T97" s="595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</row>
    <row r="98" spans="1:47" s="225" customFormat="1" ht="18.75" customHeight="1" x14ac:dyDescent="0.3">
      <c r="A98" s="679"/>
      <c r="B98" s="701"/>
      <c r="C98" s="679"/>
      <c r="D98" s="131">
        <v>85</v>
      </c>
      <c r="E98" s="791"/>
      <c r="F98" s="217" t="s">
        <v>463</v>
      </c>
      <c r="G98" s="216">
        <v>1340</v>
      </c>
      <c r="H98" s="673"/>
      <c r="I98" s="583"/>
      <c r="J98" s="583"/>
      <c r="K98" s="725"/>
      <c r="L98" s="621"/>
      <c r="M98" s="621"/>
      <c r="N98" s="621"/>
      <c r="O98" s="624"/>
      <c r="P98" s="586"/>
      <c r="Q98" s="586"/>
      <c r="R98" s="611"/>
      <c r="S98" s="595"/>
      <c r="T98" s="595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</row>
    <row r="99" spans="1:47" s="225" customFormat="1" x14ac:dyDescent="0.3">
      <c r="A99" s="679"/>
      <c r="B99" s="701"/>
      <c r="C99" s="679"/>
      <c r="D99" s="131">
        <v>86</v>
      </c>
      <c r="E99" s="792"/>
      <c r="F99" s="145" t="s">
        <v>445</v>
      </c>
      <c r="G99" s="168"/>
      <c r="H99" s="674"/>
      <c r="I99" s="584"/>
      <c r="J99" s="584"/>
      <c r="K99" s="725"/>
      <c r="L99" s="621"/>
      <c r="M99" s="621"/>
      <c r="N99" s="621"/>
      <c r="O99" s="624"/>
      <c r="P99" s="587"/>
      <c r="Q99" s="587"/>
      <c r="R99" s="611"/>
      <c r="S99" s="596"/>
      <c r="T99" s="59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</row>
    <row r="100" spans="1:47" s="225" customFormat="1" ht="18.75" customHeight="1" x14ac:dyDescent="0.3">
      <c r="A100" s="679"/>
      <c r="B100" s="701"/>
      <c r="C100" s="679"/>
      <c r="D100" s="131">
        <v>87</v>
      </c>
      <c r="E100" s="231"/>
      <c r="F100" s="307" t="s">
        <v>462</v>
      </c>
      <c r="G100" s="306">
        <v>2020</v>
      </c>
      <c r="H100" s="156" t="s">
        <v>111</v>
      </c>
      <c r="I100" s="218">
        <v>0</v>
      </c>
      <c r="J100" s="220">
        <v>0</v>
      </c>
      <c r="K100" s="725"/>
      <c r="L100" s="375" t="s">
        <v>600</v>
      </c>
      <c r="M100" s="449"/>
      <c r="N100" s="449"/>
      <c r="O100" s="451"/>
      <c r="P100" s="585" t="s">
        <v>609</v>
      </c>
      <c r="Q100" s="585">
        <v>1</v>
      </c>
      <c r="R100" s="611"/>
      <c r="S100" s="506">
        <v>0</v>
      </c>
      <c r="T100" s="506">
        <v>0</v>
      </c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</row>
    <row r="101" spans="1:47" s="225" customFormat="1" ht="30.75" x14ac:dyDescent="0.3">
      <c r="A101" s="679"/>
      <c r="B101" s="701"/>
      <c r="C101" s="679"/>
      <c r="D101" s="131">
        <v>88</v>
      </c>
      <c r="E101" s="713" t="s">
        <v>364</v>
      </c>
      <c r="F101" s="197" t="s">
        <v>461</v>
      </c>
      <c r="G101" s="182">
        <v>7356</v>
      </c>
      <c r="H101" s="194" t="s">
        <v>460</v>
      </c>
      <c r="I101" s="432">
        <f>270000000+O101</f>
        <v>270000000</v>
      </c>
      <c r="J101" s="374">
        <v>0</v>
      </c>
      <c r="K101" s="725"/>
      <c r="L101" s="375" t="s">
        <v>599</v>
      </c>
      <c r="M101" s="500"/>
      <c r="N101" s="500"/>
      <c r="O101" s="433"/>
      <c r="P101" s="586"/>
      <c r="Q101" s="586"/>
      <c r="R101" s="611"/>
      <c r="S101" s="507">
        <v>1000000</v>
      </c>
      <c r="T101" s="507">
        <v>1500000</v>
      </c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</row>
    <row r="102" spans="1:47" s="225" customFormat="1" ht="18.75" customHeight="1" x14ac:dyDescent="0.3">
      <c r="A102" s="679"/>
      <c r="B102" s="701"/>
      <c r="C102" s="679"/>
      <c r="D102" s="131">
        <v>89</v>
      </c>
      <c r="E102" s="637"/>
      <c r="F102" s="152" t="s">
        <v>459</v>
      </c>
      <c r="G102" s="219">
        <v>6745</v>
      </c>
      <c r="H102" s="305" t="s">
        <v>457</v>
      </c>
      <c r="I102" s="218">
        <v>0</v>
      </c>
      <c r="J102" s="155">
        <v>0</v>
      </c>
      <c r="K102" s="725"/>
      <c r="L102" s="375" t="s">
        <v>600</v>
      </c>
      <c r="M102" s="498"/>
      <c r="N102" s="498"/>
      <c r="O102" s="434"/>
      <c r="P102" s="586"/>
      <c r="Q102" s="586"/>
      <c r="R102" s="611"/>
      <c r="S102" s="594">
        <v>400000</v>
      </c>
      <c r="T102" s="594">
        <v>1500000</v>
      </c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</row>
    <row r="103" spans="1:47" s="225" customFormat="1" ht="18.75" customHeight="1" x14ac:dyDescent="0.3">
      <c r="A103" s="679"/>
      <c r="B103" s="701"/>
      <c r="C103" s="679"/>
      <c r="D103" s="131">
        <v>90</v>
      </c>
      <c r="E103" s="720"/>
      <c r="F103" s="152" t="s">
        <v>458</v>
      </c>
      <c r="G103" s="219">
        <v>4380</v>
      </c>
      <c r="H103" s="305" t="s">
        <v>457</v>
      </c>
      <c r="I103" s="218">
        <v>0</v>
      </c>
      <c r="J103" s="155">
        <v>0</v>
      </c>
      <c r="K103" s="725"/>
      <c r="L103" s="375" t="s">
        <v>600</v>
      </c>
      <c r="M103" s="499"/>
      <c r="N103" s="499"/>
      <c r="O103" s="435"/>
      <c r="P103" s="587"/>
      <c r="Q103" s="587"/>
      <c r="R103" s="612"/>
      <c r="S103" s="595"/>
      <c r="T103" s="595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</row>
    <row r="104" spans="1:47" s="225" customFormat="1" ht="18.75" customHeight="1" x14ac:dyDescent="0.3">
      <c r="A104" s="679"/>
      <c r="B104" s="701"/>
      <c r="C104" s="679"/>
      <c r="D104" s="131">
        <v>91</v>
      </c>
      <c r="E104" s="231"/>
      <c r="F104" s="158" t="s">
        <v>456</v>
      </c>
      <c r="G104" s="157">
        <v>3072</v>
      </c>
      <c r="H104" s="156" t="s">
        <v>455</v>
      </c>
      <c r="I104" s="218">
        <v>0</v>
      </c>
      <c r="J104" s="220">
        <v>0</v>
      </c>
      <c r="K104" s="725"/>
      <c r="L104" s="375" t="s">
        <v>600</v>
      </c>
      <c r="M104" s="449"/>
      <c r="N104" s="449"/>
      <c r="O104" s="451"/>
      <c r="P104" s="449"/>
      <c r="Q104" s="449"/>
      <c r="R104" s="451"/>
      <c r="S104" s="596"/>
      <c r="T104" s="59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</row>
    <row r="105" spans="1:47" s="225" customFormat="1" ht="18.75" customHeight="1" x14ac:dyDescent="0.3">
      <c r="A105" s="679"/>
      <c r="B105" s="701"/>
      <c r="C105" s="679"/>
      <c r="D105" s="131">
        <v>92</v>
      </c>
      <c r="E105" s="713" t="s">
        <v>454</v>
      </c>
      <c r="F105" s="145" t="s">
        <v>453</v>
      </c>
      <c r="G105" s="168">
        <v>22352</v>
      </c>
      <c r="H105" s="672" t="s">
        <v>452</v>
      </c>
      <c r="I105" s="675">
        <f>733300000+O105</f>
        <v>733300000</v>
      </c>
      <c r="J105" s="582">
        <v>1493</v>
      </c>
      <c r="K105" s="725"/>
      <c r="L105" s="621" t="s">
        <v>599</v>
      </c>
      <c r="M105" s="502"/>
      <c r="N105" s="502"/>
      <c r="O105" s="885"/>
      <c r="P105" s="508"/>
      <c r="Q105" s="500"/>
      <c r="R105" s="433"/>
      <c r="S105" s="604">
        <v>2000000</v>
      </c>
      <c r="T105" s="604">
        <v>3000000</v>
      </c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</row>
    <row r="106" spans="1:47" s="225" customFormat="1" ht="18.75" customHeight="1" x14ac:dyDescent="0.3">
      <c r="A106" s="679"/>
      <c r="B106" s="701"/>
      <c r="C106" s="679"/>
      <c r="D106" s="131">
        <v>93</v>
      </c>
      <c r="E106" s="637"/>
      <c r="F106" s="152" t="s">
        <v>451</v>
      </c>
      <c r="G106" s="219">
        <v>13614</v>
      </c>
      <c r="H106" s="673"/>
      <c r="I106" s="676"/>
      <c r="J106" s="583"/>
      <c r="K106" s="725"/>
      <c r="L106" s="621"/>
      <c r="M106" s="504"/>
      <c r="N106" s="504"/>
      <c r="O106" s="885"/>
      <c r="P106" s="509"/>
      <c r="Q106" s="498"/>
      <c r="R106" s="434"/>
      <c r="S106" s="604"/>
      <c r="T106" s="604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</row>
    <row r="107" spans="1:47" s="225" customFormat="1" ht="18.75" customHeight="1" x14ac:dyDescent="0.3">
      <c r="A107" s="679"/>
      <c r="B107" s="701"/>
      <c r="C107" s="679"/>
      <c r="D107" s="131">
        <v>94</v>
      </c>
      <c r="E107" s="637"/>
      <c r="F107" s="152" t="s">
        <v>450</v>
      </c>
      <c r="G107" s="219">
        <v>6372</v>
      </c>
      <c r="H107" s="673"/>
      <c r="I107" s="676"/>
      <c r="J107" s="583"/>
      <c r="K107" s="725"/>
      <c r="L107" s="621"/>
      <c r="M107" s="504"/>
      <c r="N107" s="504"/>
      <c r="O107" s="885"/>
      <c r="P107" s="510"/>
      <c r="Q107" s="499"/>
      <c r="R107" s="434"/>
      <c r="S107" s="604"/>
      <c r="T107" s="604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</row>
    <row r="108" spans="1:47" s="225" customFormat="1" ht="18.75" customHeight="1" x14ac:dyDescent="0.3">
      <c r="A108" s="679"/>
      <c r="B108" s="701"/>
      <c r="C108" s="679"/>
      <c r="D108" s="131">
        <v>95</v>
      </c>
      <c r="E108" s="637"/>
      <c r="F108" s="152" t="s">
        <v>449</v>
      </c>
      <c r="G108" s="219">
        <v>4415</v>
      </c>
      <c r="H108" s="673"/>
      <c r="I108" s="676"/>
      <c r="J108" s="583"/>
      <c r="K108" s="725"/>
      <c r="L108" s="621"/>
      <c r="M108" s="504"/>
      <c r="N108" s="504"/>
      <c r="O108" s="885"/>
      <c r="P108" s="508"/>
      <c r="Q108" s="500"/>
      <c r="R108" s="434"/>
      <c r="S108" s="604"/>
      <c r="T108" s="604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</row>
    <row r="109" spans="1:47" s="225" customFormat="1" ht="18.75" customHeight="1" x14ac:dyDescent="0.3">
      <c r="A109" s="679"/>
      <c r="B109" s="701"/>
      <c r="C109" s="679"/>
      <c r="D109" s="131">
        <v>96</v>
      </c>
      <c r="E109" s="637"/>
      <c r="F109" s="295" t="s">
        <v>448</v>
      </c>
      <c r="G109" s="304">
        <v>3244</v>
      </c>
      <c r="H109" s="673"/>
      <c r="I109" s="676"/>
      <c r="J109" s="583"/>
      <c r="K109" s="725"/>
      <c r="L109" s="621"/>
      <c r="M109" s="504"/>
      <c r="N109" s="504"/>
      <c r="O109" s="885"/>
      <c r="P109" s="509"/>
      <c r="Q109" s="498"/>
      <c r="R109" s="434"/>
      <c r="S109" s="604"/>
      <c r="T109" s="604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</row>
    <row r="110" spans="1:47" s="225" customFormat="1" ht="18.75" customHeight="1" x14ac:dyDescent="0.3">
      <c r="A110" s="679"/>
      <c r="B110" s="701"/>
      <c r="C110" s="679"/>
      <c r="D110" s="131">
        <v>97</v>
      </c>
      <c r="E110" s="720"/>
      <c r="F110" s="295" t="s">
        <v>447</v>
      </c>
      <c r="G110" s="304">
        <v>3343</v>
      </c>
      <c r="H110" s="674"/>
      <c r="I110" s="677"/>
      <c r="J110" s="584"/>
      <c r="K110" s="725"/>
      <c r="L110" s="621"/>
      <c r="M110" s="505"/>
      <c r="N110" s="505"/>
      <c r="O110" s="885"/>
      <c r="P110" s="510"/>
      <c r="Q110" s="499"/>
      <c r="R110" s="435"/>
      <c r="S110" s="604"/>
      <c r="T110" s="604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</row>
    <row r="111" spans="1:47" s="225" customFormat="1" ht="18.75" customHeight="1" x14ac:dyDescent="0.3">
      <c r="A111" s="679"/>
      <c r="B111" s="701"/>
      <c r="C111" s="679"/>
      <c r="D111" s="131">
        <v>98</v>
      </c>
      <c r="E111" s="231"/>
      <c r="F111" s="145" t="s">
        <v>446</v>
      </c>
      <c r="G111" s="168">
        <v>16608</v>
      </c>
      <c r="H111" s="156" t="s">
        <v>111</v>
      </c>
      <c r="I111" s="218">
        <v>0</v>
      </c>
      <c r="J111" s="220">
        <v>0</v>
      </c>
      <c r="K111" s="725"/>
      <c r="L111" s="375" t="s">
        <v>600</v>
      </c>
      <c r="M111" s="449"/>
      <c r="N111" s="449"/>
      <c r="O111" s="451"/>
      <c r="P111" s="449"/>
      <c r="Q111" s="449"/>
      <c r="R111" s="451"/>
      <c r="S111" s="594">
        <v>500000</v>
      </c>
      <c r="T111" s="594">
        <v>1200000</v>
      </c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</row>
    <row r="112" spans="1:47" s="225" customFormat="1" ht="18.75" customHeight="1" x14ac:dyDescent="0.3">
      <c r="A112" s="679"/>
      <c r="B112" s="701"/>
      <c r="C112" s="679"/>
      <c r="D112" s="131">
        <v>99</v>
      </c>
      <c r="E112" s="231"/>
      <c r="F112" s="145" t="s">
        <v>445</v>
      </c>
      <c r="G112" s="168">
        <v>8260</v>
      </c>
      <c r="H112" s="156" t="s">
        <v>111</v>
      </c>
      <c r="I112" s="218">
        <v>0</v>
      </c>
      <c r="J112" s="220">
        <v>0</v>
      </c>
      <c r="K112" s="725"/>
      <c r="L112" s="375" t="s">
        <v>600</v>
      </c>
      <c r="M112" s="449"/>
      <c r="N112" s="449"/>
      <c r="O112" s="451"/>
      <c r="P112" s="449"/>
      <c r="Q112" s="449"/>
      <c r="R112" s="451"/>
      <c r="S112" s="595"/>
      <c r="T112" s="595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</row>
    <row r="113" spans="1:47" s="225" customFormat="1" ht="18.75" customHeight="1" x14ac:dyDescent="0.3">
      <c r="A113" s="679"/>
      <c r="B113" s="701"/>
      <c r="C113" s="679"/>
      <c r="D113" s="131">
        <v>100</v>
      </c>
      <c r="E113" s="231"/>
      <c r="F113" s="154" t="s">
        <v>444</v>
      </c>
      <c r="G113" s="168">
        <v>3966</v>
      </c>
      <c r="H113" s="303" t="s">
        <v>111</v>
      </c>
      <c r="I113" s="366">
        <v>0</v>
      </c>
      <c r="J113" s="302">
        <v>0</v>
      </c>
      <c r="K113" s="725"/>
      <c r="L113" s="375" t="s">
        <v>600</v>
      </c>
      <c r="M113" s="449"/>
      <c r="N113" s="449"/>
      <c r="O113" s="451"/>
      <c r="P113" s="449"/>
      <c r="Q113" s="449"/>
      <c r="R113" s="451"/>
      <c r="S113" s="595"/>
      <c r="T113" s="595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</row>
    <row r="114" spans="1:47" s="225" customFormat="1" ht="18.75" customHeight="1" thickBot="1" x14ac:dyDescent="0.35">
      <c r="A114" s="679"/>
      <c r="B114" s="701"/>
      <c r="C114" s="680"/>
      <c r="D114" s="104">
        <v>101</v>
      </c>
      <c r="E114" s="103"/>
      <c r="F114" s="301" t="s">
        <v>443</v>
      </c>
      <c r="G114" s="300">
        <v>2445</v>
      </c>
      <c r="H114" s="299" t="s">
        <v>111</v>
      </c>
      <c r="I114" s="367">
        <v>0</v>
      </c>
      <c r="J114" s="298">
        <v>0</v>
      </c>
      <c r="K114" s="726"/>
      <c r="L114" s="375" t="s">
        <v>600</v>
      </c>
      <c r="M114" s="449"/>
      <c r="N114" s="449"/>
      <c r="O114" s="451"/>
      <c r="P114" s="449"/>
      <c r="Q114" s="449"/>
      <c r="R114" s="451"/>
      <c r="S114" s="596"/>
      <c r="T114" s="59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</row>
    <row r="115" spans="1:47" s="225" customFormat="1" ht="28.5" customHeight="1" x14ac:dyDescent="0.3">
      <c r="A115" s="679"/>
      <c r="B115" s="701"/>
      <c r="C115" s="678" t="s">
        <v>442</v>
      </c>
      <c r="D115" s="111">
        <v>102</v>
      </c>
      <c r="E115" s="636" t="s">
        <v>441</v>
      </c>
      <c r="F115" s="284" t="s">
        <v>440</v>
      </c>
      <c r="G115" s="283">
        <v>3726</v>
      </c>
      <c r="H115" s="794" t="s">
        <v>439</v>
      </c>
      <c r="I115" s="795">
        <f>560000000+O115</f>
        <v>575000000</v>
      </c>
      <c r="J115" s="796">
        <v>4789</v>
      </c>
      <c r="K115" s="812" t="s">
        <v>142</v>
      </c>
      <c r="L115" s="621" t="s">
        <v>599</v>
      </c>
      <c r="M115" s="500" t="s">
        <v>626</v>
      </c>
      <c r="N115" s="442">
        <v>1</v>
      </c>
      <c r="O115" s="624">
        <v>15000000</v>
      </c>
      <c r="P115" s="621" t="s">
        <v>604</v>
      </c>
      <c r="Q115" s="621">
        <v>12</v>
      </c>
      <c r="R115" s="624">
        <f>(230300*12*1.195*Q115)+(232000*12*1.195*Q118)</f>
        <v>46283784</v>
      </c>
      <c r="S115" s="604">
        <v>20000000</v>
      </c>
      <c r="T115" s="604">
        <v>5000000</v>
      </c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</row>
    <row r="116" spans="1:47" s="225" customFormat="1" ht="50.25" customHeight="1" x14ac:dyDescent="0.3">
      <c r="A116" s="679"/>
      <c r="B116" s="701"/>
      <c r="C116" s="679"/>
      <c r="D116" s="131">
        <v>103</v>
      </c>
      <c r="E116" s="637"/>
      <c r="F116" s="288" t="s">
        <v>438</v>
      </c>
      <c r="G116" s="294">
        <v>1500</v>
      </c>
      <c r="H116" s="673"/>
      <c r="I116" s="676"/>
      <c r="J116" s="583"/>
      <c r="K116" s="813"/>
      <c r="L116" s="621"/>
      <c r="M116" s="498" t="s">
        <v>627</v>
      </c>
      <c r="N116" s="443">
        <v>1</v>
      </c>
      <c r="O116" s="624"/>
      <c r="P116" s="621"/>
      <c r="Q116" s="621"/>
      <c r="R116" s="624"/>
      <c r="S116" s="604"/>
      <c r="T116" s="604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</row>
    <row r="117" spans="1:47" s="225" customFormat="1" ht="45.75" x14ac:dyDescent="0.3">
      <c r="A117" s="679"/>
      <c r="B117" s="701"/>
      <c r="C117" s="679"/>
      <c r="D117" s="131">
        <v>104</v>
      </c>
      <c r="E117" s="637"/>
      <c r="F117" s="288" t="s">
        <v>437</v>
      </c>
      <c r="G117" s="294">
        <v>1915</v>
      </c>
      <c r="H117" s="673"/>
      <c r="I117" s="676"/>
      <c r="J117" s="583"/>
      <c r="K117" s="813"/>
      <c r="L117" s="621"/>
      <c r="M117" s="498" t="s">
        <v>645</v>
      </c>
      <c r="N117" s="443">
        <v>1</v>
      </c>
      <c r="O117" s="624"/>
      <c r="P117" s="621"/>
      <c r="Q117" s="621"/>
      <c r="R117" s="624"/>
      <c r="S117" s="604"/>
      <c r="T117" s="604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</row>
    <row r="118" spans="1:47" s="225" customFormat="1" x14ac:dyDescent="0.3">
      <c r="A118" s="679"/>
      <c r="B118" s="701"/>
      <c r="C118" s="679"/>
      <c r="D118" s="131">
        <v>105</v>
      </c>
      <c r="E118" s="637"/>
      <c r="F118" s="152" t="s">
        <v>436</v>
      </c>
      <c r="G118" s="134">
        <v>652</v>
      </c>
      <c r="H118" s="673"/>
      <c r="I118" s="676"/>
      <c r="J118" s="583"/>
      <c r="K118" s="813"/>
      <c r="L118" s="621"/>
      <c r="M118" s="498"/>
      <c r="N118" s="498"/>
      <c r="O118" s="624"/>
      <c r="P118" s="621" t="s">
        <v>603</v>
      </c>
      <c r="Q118" s="621">
        <v>2</v>
      </c>
      <c r="R118" s="624"/>
      <c r="S118" s="604"/>
      <c r="T118" s="604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</row>
    <row r="119" spans="1:47" s="225" customFormat="1" x14ac:dyDescent="0.3">
      <c r="A119" s="679"/>
      <c r="B119" s="701"/>
      <c r="C119" s="679"/>
      <c r="D119" s="131">
        <v>106</v>
      </c>
      <c r="E119" s="637"/>
      <c r="F119" s="297" t="s">
        <v>435</v>
      </c>
      <c r="G119" s="134">
        <v>760</v>
      </c>
      <c r="H119" s="673"/>
      <c r="I119" s="676"/>
      <c r="J119" s="583"/>
      <c r="K119" s="813"/>
      <c r="L119" s="621"/>
      <c r="M119" s="498"/>
      <c r="N119" s="498"/>
      <c r="O119" s="624"/>
      <c r="P119" s="621"/>
      <c r="Q119" s="621"/>
      <c r="R119" s="624"/>
      <c r="S119" s="604"/>
      <c r="T119" s="604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</row>
    <row r="120" spans="1:47" s="225" customFormat="1" x14ac:dyDescent="0.3">
      <c r="A120" s="679"/>
      <c r="B120" s="701"/>
      <c r="C120" s="679"/>
      <c r="D120" s="131">
        <v>107</v>
      </c>
      <c r="E120" s="637"/>
      <c r="F120" s="288" t="s">
        <v>434</v>
      </c>
      <c r="G120" s="294">
        <v>1866</v>
      </c>
      <c r="H120" s="673"/>
      <c r="I120" s="676"/>
      <c r="J120" s="583"/>
      <c r="K120" s="813"/>
      <c r="L120" s="621"/>
      <c r="M120" s="498"/>
      <c r="N120" s="498"/>
      <c r="O120" s="624"/>
      <c r="P120" s="621"/>
      <c r="Q120" s="621"/>
      <c r="R120" s="624"/>
      <c r="S120" s="604"/>
      <c r="T120" s="604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</row>
    <row r="121" spans="1:47" s="225" customFormat="1" x14ac:dyDescent="0.3">
      <c r="A121" s="679"/>
      <c r="B121" s="701"/>
      <c r="C121" s="679"/>
      <c r="D121" s="131">
        <v>108</v>
      </c>
      <c r="E121" s="637"/>
      <c r="F121" s="297" t="s">
        <v>433</v>
      </c>
      <c r="G121" s="134">
        <v>1622</v>
      </c>
      <c r="H121" s="673"/>
      <c r="I121" s="676"/>
      <c r="J121" s="583"/>
      <c r="K121" s="813"/>
      <c r="L121" s="621"/>
      <c r="M121" s="498"/>
      <c r="N121" s="498"/>
      <c r="O121" s="624"/>
      <c r="P121" s="621"/>
      <c r="Q121" s="621"/>
      <c r="R121" s="624"/>
      <c r="S121" s="604"/>
      <c r="T121" s="604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</row>
    <row r="122" spans="1:47" s="225" customFormat="1" x14ac:dyDescent="0.3">
      <c r="A122" s="679"/>
      <c r="B122" s="701"/>
      <c r="C122" s="679"/>
      <c r="D122" s="131">
        <v>109</v>
      </c>
      <c r="E122" s="720"/>
      <c r="F122" s="197" t="s">
        <v>432</v>
      </c>
      <c r="G122" s="296">
        <v>6476</v>
      </c>
      <c r="H122" s="674"/>
      <c r="I122" s="677"/>
      <c r="J122" s="584"/>
      <c r="K122" s="813"/>
      <c r="L122" s="621"/>
      <c r="M122" s="499"/>
      <c r="N122" s="499"/>
      <c r="O122" s="624"/>
      <c r="P122" s="621"/>
      <c r="Q122" s="621"/>
      <c r="R122" s="624"/>
      <c r="S122" s="604"/>
      <c r="T122" s="604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</row>
    <row r="123" spans="1:47" s="225" customFormat="1" ht="18.75" customHeight="1" x14ac:dyDescent="0.3">
      <c r="A123" s="679"/>
      <c r="B123" s="701"/>
      <c r="C123" s="679"/>
      <c r="D123" s="131">
        <v>110</v>
      </c>
      <c r="E123" s="790" t="s">
        <v>431</v>
      </c>
      <c r="F123" s="145" t="s">
        <v>430</v>
      </c>
      <c r="G123" s="144">
        <v>13403</v>
      </c>
      <c r="H123" s="721" t="s">
        <v>429</v>
      </c>
      <c r="I123" s="669">
        <v>263200000</v>
      </c>
      <c r="J123" s="669">
        <v>0</v>
      </c>
      <c r="K123" s="813"/>
      <c r="L123" s="615" t="s">
        <v>599</v>
      </c>
      <c r="M123" s="615"/>
      <c r="N123" s="615"/>
      <c r="O123" s="605"/>
      <c r="P123" s="615"/>
      <c r="Q123" s="615"/>
      <c r="R123" s="605"/>
      <c r="S123" s="604">
        <v>1000000</v>
      </c>
      <c r="T123" s="604">
        <v>1500000</v>
      </c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</row>
    <row r="124" spans="1:47" s="225" customFormat="1" ht="18.75" customHeight="1" x14ac:dyDescent="0.3">
      <c r="A124" s="679"/>
      <c r="B124" s="701"/>
      <c r="C124" s="679"/>
      <c r="D124" s="131">
        <v>111</v>
      </c>
      <c r="E124" s="791"/>
      <c r="F124" s="151" t="s">
        <v>428</v>
      </c>
      <c r="G124" s="144">
        <v>4917</v>
      </c>
      <c r="H124" s="722"/>
      <c r="I124" s="670"/>
      <c r="J124" s="670"/>
      <c r="K124" s="813"/>
      <c r="L124" s="615"/>
      <c r="M124" s="615"/>
      <c r="N124" s="615"/>
      <c r="O124" s="605"/>
      <c r="P124" s="615"/>
      <c r="Q124" s="615"/>
      <c r="R124" s="605"/>
      <c r="S124" s="604"/>
      <c r="T124" s="604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</row>
    <row r="125" spans="1:47" s="225" customFormat="1" ht="18.75" customHeight="1" x14ac:dyDescent="0.3">
      <c r="A125" s="679"/>
      <c r="B125" s="701"/>
      <c r="C125" s="679"/>
      <c r="D125" s="131">
        <v>112</v>
      </c>
      <c r="E125" s="791"/>
      <c r="F125" s="145" t="s">
        <v>427</v>
      </c>
      <c r="G125" s="144">
        <v>37246</v>
      </c>
      <c r="H125" s="722"/>
      <c r="I125" s="670"/>
      <c r="J125" s="670"/>
      <c r="K125" s="813"/>
      <c r="L125" s="615"/>
      <c r="M125" s="615"/>
      <c r="N125" s="615"/>
      <c r="O125" s="605"/>
      <c r="P125" s="615"/>
      <c r="Q125" s="615"/>
      <c r="R125" s="605"/>
      <c r="S125" s="604"/>
      <c r="T125" s="604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</row>
    <row r="126" spans="1:47" s="225" customFormat="1" ht="18.75" customHeight="1" x14ac:dyDescent="0.3">
      <c r="A126" s="679"/>
      <c r="B126" s="701"/>
      <c r="C126" s="679"/>
      <c r="D126" s="131">
        <v>113</v>
      </c>
      <c r="E126" s="791"/>
      <c r="F126" s="151" t="s">
        <v>426</v>
      </c>
      <c r="G126" s="144">
        <v>4498</v>
      </c>
      <c r="H126" s="722"/>
      <c r="I126" s="670"/>
      <c r="J126" s="670"/>
      <c r="K126" s="813"/>
      <c r="L126" s="615"/>
      <c r="M126" s="615"/>
      <c r="N126" s="615"/>
      <c r="O126" s="605"/>
      <c r="P126" s="615"/>
      <c r="Q126" s="615"/>
      <c r="R126" s="605"/>
      <c r="S126" s="604"/>
      <c r="T126" s="604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</row>
    <row r="127" spans="1:47" s="225" customFormat="1" ht="18.75" customHeight="1" x14ac:dyDescent="0.3">
      <c r="A127" s="679"/>
      <c r="B127" s="701"/>
      <c r="C127" s="679"/>
      <c r="D127" s="131">
        <v>114</v>
      </c>
      <c r="E127" s="791"/>
      <c r="F127" s="295" t="s">
        <v>425</v>
      </c>
      <c r="G127" s="294">
        <v>1700</v>
      </c>
      <c r="H127" s="722"/>
      <c r="I127" s="670"/>
      <c r="J127" s="670"/>
      <c r="K127" s="813"/>
      <c r="L127" s="615"/>
      <c r="M127" s="615"/>
      <c r="N127" s="615"/>
      <c r="O127" s="605"/>
      <c r="P127" s="615"/>
      <c r="Q127" s="615"/>
      <c r="R127" s="605"/>
      <c r="S127" s="604"/>
      <c r="T127" s="604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</row>
    <row r="128" spans="1:47" s="225" customFormat="1" ht="18.75" customHeight="1" x14ac:dyDescent="0.3">
      <c r="A128" s="679"/>
      <c r="B128" s="701"/>
      <c r="C128" s="679"/>
      <c r="D128" s="131">
        <v>115</v>
      </c>
      <c r="E128" s="792"/>
      <c r="F128" s="152" t="s">
        <v>424</v>
      </c>
      <c r="G128" s="134">
        <v>7900</v>
      </c>
      <c r="H128" s="723"/>
      <c r="I128" s="729"/>
      <c r="J128" s="729"/>
      <c r="K128" s="813"/>
      <c r="L128" s="615"/>
      <c r="M128" s="615"/>
      <c r="N128" s="615"/>
      <c r="O128" s="605"/>
      <c r="P128" s="615"/>
      <c r="Q128" s="615"/>
      <c r="R128" s="605"/>
      <c r="S128" s="604"/>
      <c r="T128" s="604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</row>
    <row r="129" spans="1:47" s="225" customFormat="1" ht="18.75" customHeight="1" x14ac:dyDescent="0.3">
      <c r="A129" s="679"/>
      <c r="B129" s="701"/>
      <c r="C129" s="679"/>
      <c r="D129" s="131">
        <v>116</v>
      </c>
      <c r="E129" s="231"/>
      <c r="F129" s="151" t="s">
        <v>423</v>
      </c>
      <c r="G129" s="144">
        <v>9611</v>
      </c>
      <c r="H129" s="207" t="s">
        <v>111</v>
      </c>
      <c r="I129" s="147">
        <v>0</v>
      </c>
      <c r="J129" s="206">
        <v>0</v>
      </c>
      <c r="K129" s="813"/>
      <c r="L129" s="376" t="s">
        <v>600</v>
      </c>
      <c r="M129" s="445"/>
      <c r="N129" s="445"/>
      <c r="O129" s="444"/>
      <c r="P129" s="445"/>
      <c r="Q129" s="445"/>
      <c r="R129" s="444"/>
      <c r="S129" s="594">
        <v>2000000</v>
      </c>
      <c r="T129" s="594">
        <v>4500000</v>
      </c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</row>
    <row r="130" spans="1:47" s="225" customFormat="1" ht="18.75" customHeight="1" x14ac:dyDescent="0.3">
      <c r="A130" s="679"/>
      <c r="B130" s="701"/>
      <c r="C130" s="679"/>
      <c r="D130" s="131">
        <v>117</v>
      </c>
      <c r="E130" s="231"/>
      <c r="F130" s="145" t="s">
        <v>422</v>
      </c>
      <c r="G130" s="144">
        <v>8800</v>
      </c>
      <c r="H130" s="148" t="s">
        <v>111</v>
      </c>
      <c r="I130" s="147">
        <v>0</v>
      </c>
      <c r="J130" s="147">
        <v>0</v>
      </c>
      <c r="K130" s="813"/>
      <c r="L130" s="376" t="s">
        <v>600</v>
      </c>
      <c r="M130" s="445"/>
      <c r="N130" s="445"/>
      <c r="O130" s="444"/>
      <c r="P130" s="445"/>
      <c r="Q130" s="445"/>
      <c r="R130" s="444"/>
      <c r="S130" s="595"/>
      <c r="T130" s="595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</row>
    <row r="131" spans="1:47" s="225" customFormat="1" ht="18.75" customHeight="1" x14ac:dyDescent="0.3">
      <c r="A131" s="679"/>
      <c r="B131" s="701"/>
      <c r="C131" s="679"/>
      <c r="D131" s="131">
        <v>118</v>
      </c>
      <c r="E131" s="231"/>
      <c r="F131" s="151" t="s">
        <v>421</v>
      </c>
      <c r="G131" s="144">
        <v>1600</v>
      </c>
      <c r="H131" s="148" t="s">
        <v>111</v>
      </c>
      <c r="I131" s="147">
        <v>0</v>
      </c>
      <c r="J131" s="147">
        <v>0</v>
      </c>
      <c r="K131" s="813"/>
      <c r="L131" s="376" t="s">
        <v>600</v>
      </c>
      <c r="M131" s="445"/>
      <c r="N131" s="445"/>
      <c r="O131" s="444"/>
      <c r="P131" s="445"/>
      <c r="Q131" s="445"/>
      <c r="R131" s="444"/>
      <c r="S131" s="595"/>
      <c r="T131" s="595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</row>
    <row r="132" spans="1:47" s="225" customFormat="1" ht="18.75" customHeight="1" x14ac:dyDescent="0.3">
      <c r="A132" s="679"/>
      <c r="B132" s="701"/>
      <c r="C132" s="679"/>
      <c r="D132" s="131">
        <v>119</v>
      </c>
      <c r="E132" s="231"/>
      <c r="F132" s="184" t="s">
        <v>420</v>
      </c>
      <c r="G132" s="294">
        <v>1800</v>
      </c>
      <c r="H132" s="293" t="s">
        <v>111</v>
      </c>
      <c r="I132" s="147">
        <v>0</v>
      </c>
      <c r="J132" s="147">
        <v>0</v>
      </c>
      <c r="K132" s="813"/>
      <c r="L132" s="376" t="s">
        <v>600</v>
      </c>
      <c r="M132" s="445"/>
      <c r="N132" s="445"/>
      <c r="O132" s="444"/>
      <c r="P132" s="445"/>
      <c r="Q132" s="445"/>
      <c r="R132" s="444"/>
      <c r="S132" s="595"/>
      <c r="T132" s="595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</row>
    <row r="133" spans="1:47" s="225" customFormat="1" ht="30" customHeight="1" x14ac:dyDescent="0.3">
      <c r="A133" s="679"/>
      <c r="B133" s="701"/>
      <c r="C133" s="679"/>
      <c r="D133" s="131">
        <v>120</v>
      </c>
      <c r="E133" s="713" t="s">
        <v>394</v>
      </c>
      <c r="F133" s="135" t="s">
        <v>419</v>
      </c>
      <c r="G133" s="134">
        <v>4656</v>
      </c>
      <c r="H133" s="696" t="s">
        <v>392</v>
      </c>
      <c r="I133" s="669">
        <v>0</v>
      </c>
      <c r="J133" s="669">
        <v>0</v>
      </c>
      <c r="K133" s="813"/>
      <c r="L133" s="615" t="s">
        <v>600</v>
      </c>
      <c r="M133" s="615"/>
      <c r="N133" s="615"/>
      <c r="O133" s="605"/>
      <c r="P133" s="615"/>
      <c r="Q133" s="615"/>
      <c r="R133" s="605"/>
      <c r="S133" s="595"/>
      <c r="T133" s="595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</row>
    <row r="134" spans="1:47" s="225" customFormat="1" ht="30" customHeight="1" x14ac:dyDescent="0.3">
      <c r="A134" s="679"/>
      <c r="B134" s="701"/>
      <c r="C134" s="679"/>
      <c r="D134" s="131">
        <v>121</v>
      </c>
      <c r="E134" s="637"/>
      <c r="F134" s="151" t="s">
        <v>418</v>
      </c>
      <c r="G134" s="292"/>
      <c r="H134" s="697"/>
      <c r="I134" s="670"/>
      <c r="J134" s="670"/>
      <c r="K134" s="813"/>
      <c r="L134" s="615"/>
      <c r="M134" s="615"/>
      <c r="N134" s="615"/>
      <c r="O134" s="605"/>
      <c r="P134" s="615"/>
      <c r="Q134" s="615"/>
      <c r="R134" s="605"/>
      <c r="S134" s="595"/>
      <c r="T134" s="595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</row>
    <row r="135" spans="1:47" s="225" customFormat="1" x14ac:dyDescent="0.3">
      <c r="A135" s="679"/>
      <c r="B135" s="701"/>
      <c r="C135" s="679"/>
      <c r="D135" s="131">
        <v>122</v>
      </c>
      <c r="E135" s="637"/>
      <c r="F135" s="135" t="s">
        <v>417</v>
      </c>
      <c r="G135" s="134">
        <v>6521</v>
      </c>
      <c r="H135" s="697"/>
      <c r="I135" s="670"/>
      <c r="J135" s="670"/>
      <c r="K135" s="813"/>
      <c r="L135" s="615"/>
      <c r="M135" s="615"/>
      <c r="N135" s="615"/>
      <c r="O135" s="605"/>
      <c r="P135" s="615"/>
      <c r="Q135" s="615"/>
      <c r="R135" s="605"/>
      <c r="S135" s="595"/>
      <c r="T135" s="595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</row>
    <row r="136" spans="1:47" s="225" customFormat="1" x14ac:dyDescent="0.3">
      <c r="A136" s="679"/>
      <c r="B136" s="701"/>
      <c r="C136" s="679"/>
      <c r="D136" s="131">
        <v>123</v>
      </c>
      <c r="E136" s="637"/>
      <c r="F136" s="135" t="s">
        <v>416</v>
      </c>
      <c r="G136" s="134">
        <v>1400</v>
      </c>
      <c r="H136" s="697"/>
      <c r="I136" s="670"/>
      <c r="J136" s="670"/>
      <c r="K136" s="813"/>
      <c r="L136" s="615"/>
      <c r="M136" s="615"/>
      <c r="N136" s="615"/>
      <c r="O136" s="605"/>
      <c r="P136" s="615"/>
      <c r="Q136" s="615"/>
      <c r="R136" s="605"/>
      <c r="S136" s="595"/>
      <c r="T136" s="595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</row>
    <row r="137" spans="1:47" s="225" customFormat="1" x14ac:dyDescent="0.3">
      <c r="A137" s="679"/>
      <c r="B137" s="701"/>
      <c r="C137" s="679"/>
      <c r="D137" s="131">
        <v>124</v>
      </c>
      <c r="E137" s="637"/>
      <c r="F137" s="135" t="s">
        <v>415</v>
      </c>
      <c r="G137" s="134">
        <v>2805</v>
      </c>
      <c r="H137" s="697"/>
      <c r="I137" s="670"/>
      <c r="J137" s="670"/>
      <c r="K137" s="813"/>
      <c r="L137" s="615"/>
      <c r="M137" s="615"/>
      <c r="N137" s="615"/>
      <c r="O137" s="605"/>
      <c r="P137" s="615"/>
      <c r="Q137" s="615"/>
      <c r="R137" s="605"/>
      <c r="S137" s="595"/>
      <c r="T137" s="595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</row>
    <row r="138" spans="1:47" s="225" customFormat="1" x14ac:dyDescent="0.3">
      <c r="A138" s="679"/>
      <c r="B138" s="701"/>
      <c r="C138" s="679"/>
      <c r="D138" s="131">
        <v>125</v>
      </c>
      <c r="E138" s="637"/>
      <c r="F138" s="135" t="s">
        <v>414</v>
      </c>
      <c r="G138" s="134">
        <v>1605</v>
      </c>
      <c r="H138" s="697"/>
      <c r="I138" s="670"/>
      <c r="J138" s="670"/>
      <c r="K138" s="813"/>
      <c r="L138" s="615"/>
      <c r="M138" s="615"/>
      <c r="N138" s="615"/>
      <c r="O138" s="605"/>
      <c r="P138" s="615"/>
      <c r="Q138" s="615"/>
      <c r="R138" s="605"/>
      <c r="S138" s="595"/>
      <c r="T138" s="595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</row>
    <row r="139" spans="1:47" s="225" customFormat="1" x14ac:dyDescent="0.3">
      <c r="A139" s="679"/>
      <c r="B139" s="701"/>
      <c r="C139" s="679"/>
      <c r="D139" s="131">
        <v>126</v>
      </c>
      <c r="E139" s="637"/>
      <c r="F139" s="135" t="s">
        <v>413</v>
      </c>
      <c r="G139" s="134">
        <v>474</v>
      </c>
      <c r="H139" s="697"/>
      <c r="I139" s="670"/>
      <c r="J139" s="670"/>
      <c r="K139" s="813"/>
      <c r="L139" s="615"/>
      <c r="M139" s="615"/>
      <c r="N139" s="615"/>
      <c r="O139" s="605"/>
      <c r="P139" s="615"/>
      <c r="Q139" s="615"/>
      <c r="R139" s="605"/>
      <c r="S139" s="595"/>
      <c r="T139" s="595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</row>
    <row r="140" spans="1:47" s="225" customFormat="1" x14ac:dyDescent="0.3">
      <c r="A140" s="679"/>
      <c r="B140" s="701"/>
      <c r="C140" s="679"/>
      <c r="D140" s="131">
        <v>127</v>
      </c>
      <c r="E140" s="637"/>
      <c r="F140" s="135" t="s">
        <v>412</v>
      </c>
      <c r="G140" s="134">
        <v>1568</v>
      </c>
      <c r="H140" s="697"/>
      <c r="I140" s="670"/>
      <c r="J140" s="670"/>
      <c r="K140" s="813"/>
      <c r="L140" s="615"/>
      <c r="M140" s="615"/>
      <c r="N140" s="615"/>
      <c r="O140" s="605"/>
      <c r="P140" s="615"/>
      <c r="Q140" s="615"/>
      <c r="R140" s="605"/>
      <c r="S140" s="595"/>
      <c r="T140" s="595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</row>
    <row r="141" spans="1:47" s="225" customFormat="1" x14ac:dyDescent="0.3">
      <c r="A141" s="679"/>
      <c r="B141" s="701"/>
      <c r="C141" s="679"/>
      <c r="D141" s="131">
        <v>128</v>
      </c>
      <c r="E141" s="637"/>
      <c r="F141" s="135" t="s">
        <v>411</v>
      </c>
      <c r="G141" s="134">
        <v>1538</v>
      </c>
      <c r="H141" s="697"/>
      <c r="I141" s="670"/>
      <c r="J141" s="670"/>
      <c r="K141" s="813"/>
      <c r="L141" s="615"/>
      <c r="M141" s="615"/>
      <c r="N141" s="615"/>
      <c r="O141" s="605"/>
      <c r="P141" s="615"/>
      <c r="Q141" s="615"/>
      <c r="R141" s="605"/>
      <c r="S141" s="595"/>
      <c r="T141" s="595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</row>
    <row r="142" spans="1:47" s="225" customFormat="1" x14ac:dyDescent="0.3">
      <c r="A142" s="679"/>
      <c r="B142" s="701"/>
      <c r="C142" s="679"/>
      <c r="D142" s="131">
        <v>129</v>
      </c>
      <c r="E142" s="637"/>
      <c r="F142" s="135" t="s">
        <v>410</v>
      </c>
      <c r="G142" s="134">
        <v>1928</v>
      </c>
      <c r="H142" s="697"/>
      <c r="I142" s="670"/>
      <c r="J142" s="670"/>
      <c r="K142" s="813"/>
      <c r="L142" s="615"/>
      <c r="M142" s="615"/>
      <c r="N142" s="615"/>
      <c r="O142" s="605"/>
      <c r="P142" s="615"/>
      <c r="Q142" s="615"/>
      <c r="R142" s="605"/>
      <c r="S142" s="595"/>
      <c r="T142" s="595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</row>
    <row r="143" spans="1:47" s="225" customFormat="1" x14ac:dyDescent="0.3">
      <c r="A143" s="679"/>
      <c r="B143" s="701"/>
      <c r="C143" s="679"/>
      <c r="D143" s="131">
        <v>130</v>
      </c>
      <c r="E143" s="637"/>
      <c r="F143" s="135" t="s">
        <v>409</v>
      </c>
      <c r="G143" s="134">
        <v>730</v>
      </c>
      <c r="H143" s="697"/>
      <c r="I143" s="670"/>
      <c r="J143" s="670"/>
      <c r="K143" s="813"/>
      <c r="L143" s="615"/>
      <c r="M143" s="615"/>
      <c r="N143" s="615"/>
      <c r="O143" s="605"/>
      <c r="P143" s="615"/>
      <c r="Q143" s="615"/>
      <c r="R143" s="605"/>
      <c r="S143" s="595"/>
      <c r="T143" s="595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</row>
    <row r="144" spans="1:47" s="225" customFormat="1" x14ac:dyDescent="0.3">
      <c r="A144" s="679"/>
      <c r="B144" s="701"/>
      <c r="C144" s="679"/>
      <c r="D144" s="131">
        <v>131</v>
      </c>
      <c r="E144" s="637"/>
      <c r="F144" s="135" t="s">
        <v>408</v>
      </c>
      <c r="G144" s="134">
        <v>3397</v>
      </c>
      <c r="H144" s="697"/>
      <c r="I144" s="670"/>
      <c r="J144" s="670"/>
      <c r="K144" s="813"/>
      <c r="L144" s="615"/>
      <c r="M144" s="615"/>
      <c r="N144" s="615"/>
      <c r="O144" s="605"/>
      <c r="P144" s="615"/>
      <c r="Q144" s="615"/>
      <c r="R144" s="605"/>
      <c r="S144" s="595"/>
      <c r="T144" s="595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</row>
    <row r="145" spans="1:47" s="225" customFormat="1" x14ac:dyDescent="0.3">
      <c r="A145" s="679"/>
      <c r="B145" s="701"/>
      <c r="C145" s="679"/>
      <c r="D145" s="131">
        <v>132</v>
      </c>
      <c r="E145" s="637"/>
      <c r="F145" s="135" t="s">
        <v>407</v>
      </c>
      <c r="G145" s="134">
        <v>5519</v>
      </c>
      <c r="H145" s="697"/>
      <c r="I145" s="670"/>
      <c r="J145" s="670"/>
      <c r="K145" s="813"/>
      <c r="L145" s="615"/>
      <c r="M145" s="615"/>
      <c r="N145" s="615"/>
      <c r="O145" s="605"/>
      <c r="P145" s="615"/>
      <c r="Q145" s="615"/>
      <c r="R145" s="605"/>
      <c r="S145" s="595"/>
      <c r="T145" s="595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</row>
    <row r="146" spans="1:47" s="225" customFormat="1" x14ac:dyDescent="0.3">
      <c r="A146" s="679"/>
      <c r="B146" s="701"/>
      <c r="C146" s="679"/>
      <c r="D146" s="131">
        <v>133</v>
      </c>
      <c r="E146" s="637"/>
      <c r="F146" s="135" t="s">
        <v>406</v>
      </c>
      <c r="G146" s="134">
        <v>1549</v>
      </c>
      <c r="H146" s="697"/>
      <c r="I146" s="670"/>
      <c r="J146" s="670"/>
      <c r="K146" s="813"/>
      <c r="L146" s="615"/>
      <c r="M146" s="615"/>
      <c r="N146" s="615"/>
      <c r="O146" s="605"/>
      <c r="P146" s="615"/>
      <c r="Q146" s="615"/>
      <c r="R146" s="605"/>
      <c r="S146" s="595"/>
      <c r="T146" s="595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</row>
    <row r="147" spans="1:47" s="225" customFormat="1" x14ac:dyDescent="0.3">
      <c r="A147" s="679"/>
      <c r="B147" s="701"/>
      <c r="C147" s="679"/>
      <c r="D147" s="131">
        <v>134</v>
      </c>
      <c r="E147" s="637"/>
      <c r="F147" s="135" t="s">
        <v>405</v>
      </c>
      <c r="G147" s="134">
        <v>678</v>
      </c>
      <c r="H147" s="697"/>
      <c r="I147" s="670"/>
      <c r="J147" s="670"/>
      <c r="K147" s="813"/>
      <c r="L147" s="615"/>
      <c r="M147" s="615"/>
      <c r="N147" s="615"/>
      <c r="O147" s="605"/>
      <c r="P147" s="615"/>
      <c r="Q147" s="615"/>
      <c r="R147" s="605"/>
      <c r="S147" s="595"/>
      <c r="T147" s="595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</row>
    <row r="148" spans="1:47" s="225" customFormat="1" x14ac:dyDescent="0.3">
      <c r="A148" s="679"/>
      <c r="B148" s="701"/>
      <c r="C148" s="679"/>
      <c r="D148" s="131">
        <v>135</v>
      </c>
      <c r="E148" s="637"/>
      <c r="F148" s="135" t="s">
        <v>404</v>
      </c>
      <c r="G148" s="134">
        <v>3822</v>
      </c>
      <c r="H148" s="793"/>
      <c r="I148" s="729"/>
      <c r="J148" s="729"/>
      <c r="K148" s="813"/>
      <c r="L148" s="615"/>
      <c r="M148" s="615"/>
      <c r="N148" s="615"/>
      <c r="O148" s="605"/>
      <c r="P148" s="615"/>
      <c r="Q148" s="615"/>
      <c r="R148" s="605"/>
      <c r="S148" s="595"/>
      <c r="T148" s="595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</row>
    <row r="149" spans="1:47" s="225" customFormat="1" ht="18.75" customHeight="1" x14ac:dyDescent="0.3">
      <c r="A149" s="679"/>
      <c r="B149" s="701"/>
      <c r="C149" s="679"/>
      <c r="D149" s="131">
        <v>136</v>
      </c>
      <c r="E149" s="637"/>
      <c r="F149" s="135" t="s">
        <v>403</v>
      </c>
      <c r="G149" s="134">
        <v>1486</v>
      </c>
      <c r="H149" s="696" t="s">
        <v>388</v>
      </c>
      <c r="I149" s="669">
        <v>0</v>
      </c>
      <c r="J149" s="698">
        <v>1630</v>
      </c>
      <c r="K149" s="813"/>
      <c r="L149" s="615" t="s">
        <v>600</v>
      </c>
      <c r="M149" s="615"/>
      <c r="N149" s="615"/>
      <c r="O149" s="605"/>
      <c r="P149" s="615"/>
      <c r="Q149" s="615"/>
      <c r="R149" s="605"/>
      <c r="S149" s="595"/>
      <c r="T149" s="595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</row>
    <row r="150" spans="1:47" s="225" customFormat="1" x14ac:dyDescent="0.3">
      <c r="A150" s="679"/>
      <c r="B150" s="701"/>
      <c r="C150" s="679"/>
      <c r="D150" s="131">
        <v>137</v>
      </c>
      <c r="E150" s="637"/>
      <c r="F150" s="135" t="s">
        <v>402</v>
      </c>
      <c r="G150" s="134">
        <v>2267</v>
      </c>
      <c r="H150" s="697"/>
      <c r="I150" s="670"/>
      <c r="J150" s="667"/>
      <c r="K150" s="813"/>
      <c r="L150" s="615"/>
      <c r="M150" s="615"/>
      <c r="N150" s="615"/>
      <c r="O150" s="605"/>
      <c r="P150" s="615"/>
      <c r="Q150" s="615"/>
      <c r="R150" s="605"/>
      <c r="S150" s="595"/>
      <c r="T150" s="595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</row>
    <row r="151" spans="1:47" s="225" customFormat="1" x14ac:dyDescent="0.3">
      <c r="A151" s="679"/>
      <c r="B151" s="701"/>
      <c r="C151" s="679"/>
      <c r="D151" s="131">
        <v>138</v>
      </c>
      <c r="E151" s="637"/>
      <c r="F151" s="135" t="s">
        <v>401</v>
      </c>
      <c r="G151" s="134">
        <v>3808</v>
      </c>
      <c r="H151" s="697"/>
      <c r="I151" s="670"/>
      <c r="J151" s="667"/>
      <c r="K151" s="813"/>
      <c r="L151" s="615"/>
      <c r="M151" s="615"/>
      <c r="N151" s="615"/>
      <c r="O151" s="605"/>
      <c r="P151" s="615"/>
      <c r="Q151" s="615"/>
      <c r="R151" s="605"/>
      <c r="S151" s="595"/>
      <c r="T151" s="595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</row>
    <row r="152" spans="1:47" s="225" customFormat="1" x14ac:dyDescent="0.3">
      <c r="A152" s="679"/>
      <c r="B152" s="701"/>
      <c r="C152" s="679"/>
      <c r="D152" s="131">
        <v>139</v>
      </c>
      <c r="E152" s="637"/>
      <c r="F152" s="135" t="s">
        <v>400</v>
      </c>
      <c r="G152" s="134">
        <v>735</v>
      </c>
      <c r="H152" s="697"/>
      <c r="I152" s="670"/>
      <c r="J152" s="667"/>
      <c r="K152" s="813"/>
      <c r="L152" s="615"/>
      <c r="M152" s="615"/>
      <c r="N152" s="615"/>
      <c r="O152" s="605"/>
      <c r="P152" s="615"/>
      <c r="Q152" s="615"/>
      <c r="R152" s="605"/>
      <c r="S152" s="595"/>
      <c r="T152" s="595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</row>
    <row r="153" spans="1:47" s="225" customFormat="1" x14ac:dyDescent="0.3">
      <c r="A153" s="679"/>
      <c r="B153" s="701"/>
      <c r="C153" s="679"/>
      <c r="D153" s="131">
        <v>140</v>
      </c>
      <c r="E153" s="637"/>
      <c r="F153" s="135" t="s">
        <v>399</v>
      </c>
      <c r="G153" s="134">
        <v>5168</v>
      </c>
      <c r="H153" s="697"/>
      <c r="I153" s="670"/>
      <c r="J153" s="667"/>
      <c r="K153" s="813"/>
      <c r="L153" s="615"/>
      <c r="M153" s="615"/>
      <c r="N153" s="615"/>
      <c r="O153" s="605"/>
      <c r="P153" s="615"/>
      <c r="Q153" s="615"/>
      <c r="R153" s="605"/>
      <c r="S153" s="595"/>
      <c r="T153" s="595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</row>
    <row r="154" spans="1:47" s="225" customFormat="1" x14ac:dyDescent="0.3">
      <c r="A154" s="679"/>
      <c r="B154" s="701"/>
      <c r="C154" s="679"/>
      <c r="D154" s="131">
        <v>141</v>
      </c>
      <c r="E154" s="637"/>
      <c r="F154" s="135" t="s">
        <v>398</v>
      </c>
      <c r="G154" s="134">
        <v>1858</v>
      </c>
      <c r="H154" s="697"/>
      <c r="I154" s="670"/>
      <c r="J154" s="667"/>
      <c r="K154" s="813"/>
      <c r="L154" s="615"/>
      <c r="M154" s="615"/>
      <c r="N154" s="615"/>
      <c r="O154" s="605"/>
      <c r="P154" s="615"/>
      <c r="Q154" s="615"/>
      <c r="R154" s="605"/>
      <c r="S154" s="595"/>
      <c r="T154" s="595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</row>
    <row r="155" spans="1:47" s="225" customFormat="1" x14ac:dyDescent="0.3">
      <c r="A155" s="679"/>
      <c r="B155" s="701"/>
      <c r="C155" s="679"/>
      <c r="D155" s="131">
        <v>142</v>
      </c>
      <c r="E155" s="720"/>
      <c r="F155" s="135" t="s">
        <v>397</v>
      </c>
      <c r="G155" s="134">
        <v>4230</v>
      </c>
      <c r="H155" s="793"/>
      <c r="I155" s="729"/>
      <c r="J155" s="772"/>
      <c r="K155" s="813"/>
      <c r="L155" s="615"/>
      <c r="M155" s="615"/>
      <c r="N155" s="615"/>
      <c r="O155" s="605"/>
      <c r="P155" s="615"/>
      <c r="Q155" s="615"/>
      <c r="R155" s="605"/>
      <c r="S155" s="595"/>
      <c r="T155" s="595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</row>
    <row r="156" spans="1:47" s="225" customFormat="1" ht="18.75" customHeight="1" x14ac:dyDescent="0.3">
      <c r="A156" s="679"/>
      <c r="B156" s="701"/>
      <c r="C156" s="679"/>
      <c r="D156" s="131">
        <v>143</v>
      </c>
      <c r="E156" s="231"/>
      <c r="F156" s="291" t="s">
        <v>396</v>
      </c>
      <c r="G156" s="290">
        <v>4489</v>
      </c>
      <c r="H156" s="289" t="s">
        <v>111</v>
      </c>
      <c r="I156" s="147">
        <v>0</v>
      </c>
      <c r="J156" s="147">
        <v>0</v>
      </c>
      <c r="K156" s="813"/>
      <c r="L156" s="376" t="s">
        <v>600</v>
      </c>
      <c r="M156" s="445"/>
      <c r="N156" s="445"/>
      <c r="O156" s="444"/>
      <c r="P156" s="445"/>
      <c r="Q156" s="445"/>
      <c r="R156" s="444"/>
      <c r="S156" s="595"/>
      <c r="T156" s="595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</row>
    <row r="157" spans="1:47" s="225" customFormat="1" ht="18.75" customHeight="1" x14ac:dyDescent="0.3">
      <c r="A157" s="679"/>
      <c r="B157" s="701"/>
      <c r="C157" s="679"/>
      <c r="D157" s="131">
        <v>144</v>
      </c>
      <c r="E157" s="231"/>
      <c r="F157" s="291" t="s">
        <v>395</v>
      </c>
      <c r="G157" s="290">
        <v>9588</v>
      </c>
      <c r="H157" s="289" t="s">
        <v>111</v>
      </c>
      <c r="I157" s="147">
        <v>0</v>
      </c>
      <c r="J157" s="150">
        <v>0</v>
      </c>
      <c r="K157" s="813"/>
      <c r="L157" s="376" t="s">
        <v>600</v>
      </c>
      <c r="M157" s="445"/>
      <c r="N157" s="445"/>
      <c r="O157" s="444"/>
      <c r="P157" s="445"/>
      <c r="Q157" s="445"/>
      <c r="R157" s="444"/>
      <c r="S157" s="595"/>
      <c r="T157" s="595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</row>
    <row r="158" spans="1:47" s="225" customFormat="1" ht="30" customHeight="1" x14ac:dyDescent="0.3">
      <c r="A158" s="679"/>
      <c r="B158" s="701"/>
      <c r="C158" s="679"/>
      <c r="D158" s="131">
        <v>145</v>
      </c>
      <c r="E158" s="713" t="s">
        <v>394</v>
      </c>
      <c r="F158" s="288" t="s">
        <v>393</v>
      </c>
      <c r="G158" s="287">
        <v>3313</v>
      </c>
      <c r="H158" s="696" t="s">
        <v>392</v>
      </c>
      <c r="I158" s="669">
        <v>0</v>
      </c>
      <c r="J158" s="819">
        <v>410</v>
      </c>
      <c r="K158" s="813"/>
      <c r="L158" s="615" t="s">
        <v>600</v>
      </c>
      <c r="M158" s="615"/>
      <c r="N158" s="615"/>
      <c r="O158" s="605"/>
      <c r="P158" s="615"/>
      <c r="Q158" s="615"/>
      <c r="R158" s="605"/>
      <c r="S158" s="595"/>
      <c r="T158" s="595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</row>
    <row r="159" spans="1:47" s="225" customFormat="1" x14ac:dyDescent="0.3">
      <c r="A159" s="679"/>
      <c r="B159" s="701"/>
      <c r="C159" s="679"/>
      <c r="D159" s="131">
        <v>146</v>
      </c>
      <c r="E159" s="637"/>
      <c r="F159" s="288" t="s">
        <v>391</v>
      </c>
      <c r="G159" s="287">
        <v>2966</v>
      </c>
      <c r="H159" s="697"/>
      <c r="I159" s="670"/>
      <c r="J159" s="820"/>
      <c r="K159" s="813"/>
      <c r="L159" s="615"/>
      <c r="M159" s="615"/>
      <c r="N159" s="615"/>
      <c r="O159" s="605"/>
      <c r="P159" s="615"/>
      <c r="Q159" s="615"/>
      <c r="R159" s="605"/>
      <c r="S159" s="595"/>
      <c r="T159" s="595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</row>
    <row r="160" spans="1:47" s="225" customFormat="1" x14ac:dyDescent="0.3">
      <c r="A160" s="679"/>
      <c r="B160" s="701"/>
      <c r="C160" s="679"/>
      <c r="D160" s="131">
        <v>147</v>
      </c>
      <c r="E160" s="637"/>
      <c r="F160" s="288" t="s">
        <v>390</v>
      </c>
      <c r="G160" s="287">
        <v>5756</v>
      </c>
      <c r="H160" s="793"/>
      <c r="I160" s="729"/>
      <c r="J160" s="821"/>
      <c r="K160" s="813"/>
      <c r="L160" s="615"/>
      <c r="M160" s="615"/>
      <c r="N160" s="615"/>
      <c r="O160" s="605"/>
      <c r="P160" s="615"/>
      <c r="Q160" s="615"/>
      <c r="R160" s="605"/>
      <c r="S160" s="595"/>
      <c r="T160" s="595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</row>
    <row r="161" spans="1:47" s="225" customFormat="1" ht="18.75" customHeight="1" x14ac:dyDescent="0.3">
      <c r="A161" s="679"/>
      <c r="B161" s="701"/>
      <c r="C161" s="679"/>
      <c r="D161" s="131">
        <v>148</v>
      </c>
      <c r="E161" s="637"/>
      <c r="F161" s="288" t="s">
        <v>389</v>
      </c>
      <c r="G161" s="287">
        <v>1378</v>
      </c>
      <c r="H161" s="696" t="s">
        <v>388</v>
      </c>
      <c r="I161" s="669">
        <v>0</v>
      </c>
      <c r="J161" s="819">
        <v>0</v>
      </c>
      <c r="K161" s="813"/>
      <c r="L161" s="615" t="s">
        <v>600</v>
      </c>
      <c r="M161" s="615"/>
      <c r="N161" s="615"/>
      <c r="O161" s="605"/>
      <c r="P161" s="615"/>
      <c r="Q161" s="615"/>
      <c r="R161" s="605"/>
      <c r="S161" s="595"/>
      <c r="T161" s="595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</row>
    <row r="162" spans="1:47" s="225" customFormat="1" x14ac:dyDescent="0.3">
      <c r="A162" s="679"/>
      <c r="B162" s="701"/>
      <c r="C162" s="679"/>
      <c r="D162" s="131">
        <v>149</v>
      </c>
      <c r="E162" s="637"/>
      <c r="F162" s="288" t="s">
        <v>387</v>
      </c>
      <c r="G162" s="287">
        <v>1427</v>
      </c>
      <c r="H162" s="697"/>
      <c r="I162" s="670"/>
      <c r="J162" s="820"/>
      <c r="K162" s="813"/>
      <c r="L162" s="615"/>
      <c r="M162" s="615"/>
      <c r="N162" s="615"/>
      <c r="O162" s="605"/>
      <c r="P162" s="615"/>
      <c r="Q162" s="615"/>
      <c r="R162" s="605"/>
      <c r="S162" s="595"/>
      <c r="T162" s="595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</row>
    <row r="163" spans="1:47" s="225" customFormat="1" x14ac:dyDescent="0.3">
      <c r="A163" s="679"/>
      <c r="B163" s="701"/>
      <c r="C163" s="679"/>
      <c r="D163" s="131">
        <v>150</v>
      </c>
      <c r="E163" s="637"/>
      <c r="F163" s="288" t="s">
        <v>386</v>
      </c>
      <c r="G163" s="287">
        <v>2882</v>
      </c>
      <c r="H163" s="697"/>
      <c r="I163" s="670"/>
      <c r="J163" s="820"/>
      <c r="K163" s="813"/>
      <c r="L163" s="615"/>
      <c r="M163" s="615"/>
      <c r="N163" s="615"/>
      <c r="O163" s="605"/>
      <c r="P163" s="615"/>
      <c r="Q163" s="615"/>
      <c r="R163" s="605"/>
      <c r="S163" s="595"/>
      <c r="T163" s="595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</row>
    <row r="164" spans="1:47" s="225" customFormat="1" x14ac:dyDescent="0.3">
      <c r="A164" s="679"/>
      <c r="B164" s="701"/>
      <c r="C164" s="679"/>
      <c r="D164" s="131">
        <v>151</v>
      </c>
      <c r="E164" s="637"/>
      <c r="F164" s="288" t="s">
        <v>385</v>
      </c>
      <c r="G164" s="287">
        <v>1001</v>
      </c>
      <c r="H164" s="697"/>
      <c r="I164" s="670"/>
      <c r="J164" s="820"/>
      <c r="K164" s="813"/>
      <c r="L164" s="615"/>
      <c r="M164" s="615"/>
      <c r="N164" s="615"/>
      <c r="O164" s="605"/>
      <c r="P164" s="615"/>
      <c r="Q164" s="615"/>
      <c r="R164" s="605"/>
      <c r="S164" s="595"/>
      <c r="T164" s="595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</row>
    <row r="165" spans="1:47" s="225" customFormat="1" ht="19.5" thickBot="1" x14ac:dyDescent="0.35">
      <c r="A165" s="679"/>
      <c r="B165" s="701"/>
      <c r="C165" s="680"/>
      <c r="D165" s="104">
        <v>152</v>
      </c>
      <c r="E165" s="638"/>
      <c r="F165" s="288" t="s">
        <v>384</v>
      </c>
      <c r="G165" s="287">
        <v>2988</v>
      </c>
      <c r="H165" s="761"/>
      <c r="I165" s="671"/>
      <c r="J165" s="822"/>
      <c r="K165" s="813"/>
      <c r="L165" s="615"/>
      <c r="M165" s="615"/>
      <c r="N165" s="615"/>
      <c r="O165" s="605"/>
      <c r="P165" s="615"/>
      <c r="Q165" s="615"/>
      <c r="R165" s="605"/>
      <c r="S165" s="595"/>
      <c r="T165" s="595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</row>
    <row r="166" spans="1:47" s="225" customFormat="1" ht="18.75" customHeight="1" x14ac:dyDescent="0.3">
      <c r="A166" s="679"/>
      <c r="B166" s="701"/>
      <c r="C166" s="678" t="s">
        <v>383</v>
      </c>
      <c r="D166" s="111">
        <v>153</v>
      </c>
      <c r="E166" s="896" t="s">
        <v>382</v>
      </c>
      <c r="F166" s="286" t="s">
        <v>381</v>
      </c>
      <c r="G166" s="285">
        <v>6035</v>
      </c>
      <c r="H166" s="794" t="s">
        <v>380</v>
      </c>
      <c r="I166" s="898">
        <v>0</v>
      </c>
      <c r="J166" s="796">
        <v>0</v>
      </c>
      <c r="K166" s="813"/>
      <c r="L166" s="621" t="s">
        <v>600</v>
      </c>
      <c r="M166" s="621"/>
      <c r="N166" s="621"/>
      <c r="O166" s="624"/>
      <c r="P166" s="621" t="s">
        <v>603</v>
      </c>
      <c r="Q166" s="621">
        <v>1</v>
      </c>
      <c r="R166" s="624">
        <f>232000*12*1.195*Q166</f>
        <v>3326880</v>
      </c>
      <c r="S166" s="595"/>
      <c r="T166" s="595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</row>
    <row r="167" spans="1:47" s="225" customFormat="1" ht="18.75" customHeight="1" x14ac:dyDescent="0.3">
      <c r="A167" s="679"/>
      <c r="B167" s="701"/>
      <c r="C167" s="679"/>
      <c r="D167" s="131">
        <v>154</v>
      </c>
      <c r="E167" s="791"/>
      <c r="F167" s="152" t="s">
        <v>379</v>
      </c>
      <c r="G167" s="219">
        <v>948</v>
      </c>
      <c r="H167" s="673"/>
      <c r="I167" s="899"/>
      <c r="J167" s="583"/>
      <c r="K167" s="813"/>
      <c r="L167" s="621"/>
      <c r="M167" s="621"/>
      <c r="N167" s="621"/>
      <c r="O167" s="624"/>
      <c r="P167" s="621"/>
      <c r="Q167" s="621"/>
      <c r="R167" s="624"/>
      <c r="S167" s="595"/>
      <c r="T167" s="595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</row>
    <row r="168" spans="1:47" s="225" customFormat="1" ht="18.75" customHeight="1" x14ac:dyDescent="0.3">
      <c r="A168" s="679"/>
      <c r="B168" s="701"/>
      <c r="C168" s="679"/>
      <c r="D168" s="131">
        <v>155</v>
      </c>
      <c r="E168" s="791"/>
      <c r="F168" s="135" t="s">
        <v>378</v>
      </c>
      <c r="G168" s="134">
        <v>2050</v>
      </c>
      <c r="H168" s="673"/>
      <c r="I168" s="899"/>
      <c r="J168" s="583"/>
      <c r="K168" s="813"/>
      <c r="L168" s="621"/>
      <c r="M168" s="621"/>
      <c r="N168" s="621"/>
      <c r="O168" s="624"/>
      <c r="P168" s="621"/>
      <c r="Q168" s="621"/>
      <c r="R168" s="624"/>
      <c r="S168" s="595"/>
      <c r="T168" s="595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</row>
    <row r="169" spans="1:47" s="225" customFormat="1" ht="18.75" customHeight="1" x14ac:dyDescent="0.3">
      <c r="A169" s="679"/>
      <c r="B169" s="701"/>
      <c r="C169" s="679"/>
      <c r="D169" s="131">
        <v>156</v>
      </c>
      <c r="E169" s="791"/>
      <c r="F169" s="151" t="s">
        <v>377</v>
      </c>
      <c r="G169" s="144">
        <v>10879</v>
      </c>
      <c r="H169" s="673"/>
      <c r="I169" s="899"/>
      <c r="J169" s="583"/>
      <c r="K169" s="813"/>
      <c r="L169" s="621"/>
      <c r="M169" s="621"/>
      <c r="N169" s="621"/>
      <c r="O169" s="624"/>
      <c r="P169" s="621"/>
      <c r="Q169" s="621"/>
      <c r="R169" s="624"/>
      <c r="S169" s="595"/>
      <c r="T169" s="595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</row>
    <row r="170" spans="1:47" s="225" customFormat="1" ht="18.75" customHeight="1" thickBot="1" x14ac:dyDescent="0.35">
      <c r="A170" s="679"/>
      <c r="B170" s="701"/>
      <c r="C170" s="680"/>
      <c r="D170" s="104">
        <v>157</v>
      </c>
      <c r="E170" s="897"/>
      <c r="F170" s="192" t="s">
        <v>376</v>
      </c>
      <c r="G170" s="164">
        <v>2441</v>
      </c>
      <c r="H170" s="727"/>
      <c r="I170" s="900"/>
      <c r="J170" s="728"/>
      <c r="K170" s="814"/>
      <c r="L170" s="621"/>
      <c r="M170" s="621"/>
      <c r="N170" s="621"/>
      <c r="O170" s="624"/>
      <c r="P170" s="621"/>
      <c r="Q170" s="621"/>
      <c r="R170" s="624"/>
      <c r="S170" s="596"/>
      <c r="T170" s="59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</row>
    <row r="171" spans="1:47" s="225" customFormat="1" ht="18.75" customHeight="1" x14ac:dyDescent="0.3">
      <c r="A171" s="679"/>
      <c r="B171" s="701"/>
      <c r="C171" s="678" t="s">
        <v>375</v>
      </c>
      <c r="D171" s="111">
        <v>158</v>
      </c>
      <c r="E171" s="636" t="s">
        <v>364</v>
      </c>
      <c r="F171" s="284" t="s">
        <v>374</v>
      </c>
      <c r="G171" s="283">
        <v>1442</v>
      </c>
      <c r="H171" s="810" t="s">
        <v>373</v>
      </c>
      <c r="I171" s="796">
        <v>50000000</v>
      </c>
      <c r="J171" s="796">
        <v>0</v>
      </c>
      <c r="K171" s="812" t="s">
        <v>372</v>
      </c>
      <c r="L171" s="621" t="s">
        <v>599</v>
      </c>
      <c r="M171" s="621"/>
      <c r="N171" s="621"/>
      <c r="O171" s="624"/>
      <c r="P171" s="621" t="s">
        <v>603</v>
      </c>
      <c r="Q171" s="621">
        <v>1</v>
      </c>
      <c r="R171" s="624">
        <v>3326880</v>
      </c>
      <c r="S171" s="604">
        <v>2000000</v>
      </c>
      <c r="T171" s="604">
        <v>13000000</v>
      </c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</row>
    <row r="172" spans="1:47" s="225" customFormat="1" ht="18.75" customHeight="1" x14ac:dyDescent="0.3">
      <c r="A172" s="679"/>
      <c r="B172" s="701"/>
      <c r="C172" s="679"/>
      <c r="D172" s="131">
        <v>159</v>
      </c>
      <c r="E172" s="637"/>
      <c r="F172" s="282" t="s">
        <v>371</v>
      </c>
      <c r="G172" s="281">
        <v>3561</v>
      </c>
      <c r="H172" s="580"/>
      <c r="I172" s="583"/>
      <c r="J172" s="583"/>
      <c r="K172" s="813"/>
      <c r="L172" s="621"/>
      <c r="M172" s="621"/>
      <c r="N172" s="621"/>
      <c r="O172" s="624"/>
      <c r="P172" s="621"/>
      <c r="Q172" s="621"/>
      <c r="R172" s="624"/>
      <c r="S172" s="604"/>
      <c r="T172" s="604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</row>
    <row r="173" spans="1:47" s="225" customFormat="1" ht="22.5" customHeight="1" x14ac:dyDescent="0.3">
      <c r="A173" s="679"/>
      <c r="B173" s="701"/>
      <c r="C173" s="679"/>
      <c r="D173" s="131">
        <v>160</v>
      </c>
      <c r="E173" s="720"/>
      <c r="F173" s="282" t="s">
        <v>370</v>
      </c>
      <c r="G173" s="281">
        <v>459</v>
      </c>
      <c r="H173" s="581"/>
      <c r="I173" s="584"/>
      <c r="J173" s="584"/>
      <c r="K173" s="813"/>
      <c r="L173" s="621"/>
      <c r="M173" s="621"/>
      <c r="N173" s="621"/>
      <c r="O173" s="624"/>
      <c r="P173" s="621"/>
      <c r="Q173" s="621"/>
      <c r="R173" s="624"/>
      <c r="S173" s="604"/>
      <c r="T173" s="604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</row>
    <row r="174" spans="1:47" s="225" customFormat="1" ht="18.75" customHeight="1" x14ac:dyDescent="0.3">
      <c r="A174" s="679"/>
      <c r="B174" s="701"/>
      <c r="C174" s="679"/>
      <c r="D174" s="131">
        <v>161</v>
      </c>
      <c r="E174" s="713" t="s">
        <v>364</v>
      </c>
      <c r="F174" s="158" t="s">
        <v>369</v>
      </c>
      <c r="G174" s="157">
        <v>5110</v>
      </c>
      <c r="H174" s="579" t="s">
        <v>368</v>
      </c>
      <c r="I174" s="893">
        <f>33250000+O174</f>
        <v>83250000</v>
      </c>
      <c r="J174" s="582">
        <v>0</v>
      </c>
      <c r="K174" s="813"/>
      <c r="L174" s="615" t="s">
        <v>599</v>
      </c>
      <c r="M174" s="881" t="s">
        <v>624</v>
      </c>
      <c r="N174" s="615">
        <v>1</v>
      </c>
      <c r="O174" s="605">
        <v>50000000</v>
      </c>
      <c r="P174" s="615" t="s">
        <v>97</v>
      </c>
      <c r="Q174" s="615">
        <v>1</v>
      </c>
      <c r="R174" s="605">
        <f>224000*12*1.195*Q174</f>
        <v>3212160</v>
      </c>
      <c r="S174" s="604">
        <v>2000000</v>
      </c>
      <c r="T174" s="604">
        <v>13000000</v>
      </c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</row>
    <row r="175" spans="1:47" s="225" customFormat="1" ht="18.75" customHeight="1" x14ac:dyDescent="0.3">
      <c r="A175" s="679"/>
      <c r="B175" s="701"/>
      <c r="C175" s="679"/>
      <c r="D175" s="131">
        <v>162</v>
      </c>
      <c r="E175" s="637"/>
      <c r="F175" s="158" t="s">
        <v>367</v>
      </c>
      <c r="G175" s="157">
        <v>173</v>
      </c>
      <c r="H175" s="580"/>
      <c r="I175" s="894"/>
      <c r="J175" s="583"/>
      <c r="K175" s="813"/>
      <c r="L175" s="615"/>
      <c r="M175" s="615"/>
      <c r="N175" s="615"/>
      <c r="O175" s="605"/>
      <c r="P175" s="615"/>
      <c r="Q175" s="615"/>
      <c r="R175" s="605"/>
      <c r="S175" s="604"/>
      <c r="T175" s="604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</row>
    <row r="176" spans="1:47" s="225" customFormat="1" ht="18.75" customHeight="1" x14ac:dyDescent="0.3">
      <c r="A176" s="679"/>
      <c r="B176" s="701"/>
      <c r="C176" s="679"/>
      <c r="D176" s="131">
        <v>163</v>
      </c>
      <c r="E176" s="637"/>
      <c r="F176" s="280" t="s">
        <v>366</v>
      </c>
      <c r="G176" s="279">
        <v>2771</v>
      </c>
      <c r="H176" s="580"/>
      <c r="I176" s="894"/>
      <c r="J176" s="583"/>
      <c r="K176" s="813"/>
      <c r="L176" s="615"/>
      <c r="M176" s="615"/>
      <c r="N176" s="615"/>
      <c r="O176" s="605"/>
      <c r="P176" s="615"/>
      <c r="Q176" s="615"/>
      <c r="R176" s="605"/>
      <c r="S176" s="604"/>
      <c r="T176" s="604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</row>
    <row r="177" spans="1:47" s="225" customFormat="1" ht="18.75" customHeight="1" x14ac:dyDescent="0.3">
      <c r="A177" s="679"/>
      <c r="B177" s="701"/>
      <c r="C177" s="679"/>
      <c r="D177" s="131">
        <v>164</v>
      </c>
      <c r="E177" s="720"/>
      <c r="F177" s="278" t="s">
        <v>365</v>
      </c>
      <c r="G177" s="277">
        <v>3651</v>
      </c>
      <c r="H177" s="581"/>
      <c r="I177" s="895"/>
      <c r="J177" s="584"/>
      <c r="K177" s="813"/>
      <c r="L177" s="615"/>
      <c r="M177" s="615"/>
      <c r="N177" s="615"/>
      <c r="O177" s="605"/>
      <c r="P177" s="615"/>
      <c r="Q177" s="615"/>
      <c r="R177" s="605"/>
      <c r="S177" s="604"/>
      <c r="T177" s="604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</row>
    <row r="178" spans="1:47" s="225" customFormat="1" ht="76.5" thickBot="1" x14ac:dyDescent="0.35">
      <c r="A178" s="679"/>
      <c r="B178" s="646"/>
      <c r="C178" s="680"/>
      <c r="D178" s="104">
        <v>165</v>
      </c>
      <c r="E178" s="103" t="s">
        <v>364</v>
      </c>
      <c r="F178" s="276" t="s">
        <v>363</v>
      </c>
      <c r="G178" s="275">
        <v>2657</v>
      </c>
      <c r="H178" s="274" t="s">
        <v>362</v>
      </c>
      <c r="I178" s="521">
        <v>33250000</v>
      </c>
      <c r="J178" s="273">
        <v>0</v>
      </c>
      <c r="K178" s="814"/>
      <c r="L178" s="375" t="s">
        <v>599</v>
      </c>
      <c r="M178" s="449"/>
      <c r="N178" s="449"/>
      <c r="O178" s="451"/>
      <c r="P178" s="449"/>
      <c r="Q178" s="449"/>
      <c r="R178" s="451"/>
      <c r="S178" s="506">
        <v>1000000</v>
      </c>
      <c r="T178" s="506">
        <v>9000000</v>
      </c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</row>
    <row r="179" spans="1:47" s="225" customFormat="1" ht="31.5" customHeight="1" x14ac:dyDescent="0.3">
      <c r="A179" s="679"/>
      <c r="B179" s="645" t="s">
        <v>361</v>
      </c>
      <c r="C179" s="678" t="s">
        <v>360</v>
      </c>
      <c r="D179" s="706">
        <v>166</v>
      </c>
      <c r="E179" s="636" t="s">
        <v>297</v>
      </c>
      <c r="F179" s="788" t="s">
        <v>359</v>
      </c>
      <c r="G179" s="768">
        <v>10251</v>
      </c>
      <c r="H179" s="770" t="s">
        <v>358</v>
      </c>
      <c r="I179" s="666">
        <f>1551855460+O179</f>
        <v>1706855460</v>
      </c>
      <c r="J179" s="773">
        <v>0</v>
      </c>
      <c r="K179" s="901" t="s">
        <v>353</v>
      </c>
      <c r="L179" s="755" t="s">
        <v>599</v>
      </c>
      <c r="M179" s="511" t="s">
        <v>630</v>
      </c>
      <c r="N179" s="448">
        <v>2</v>
      </c>
      <c r="O179" s="613">
        <v>155000000</v>
      </c>
      <c r="P179" s="450" t="s">
        <v>603</v>
      </c>
      <c r="Q179" s="450">
        <v>1</v>
      </c>
      <c r="R179" s="446">
        <v>3326880</v>
      </c>
      <c r="S179" s="597">
        <v>5000000</v>
      </c>
      <c r="T179" s="597">
        <v>7000000</v>
      </c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</row>
    <row r="180" spans="1:47" s="225" customFormat="1" ht="31.5" customHeight="1" x14ac:dyDescent="0.3">
      <c r="A180" s="679"/>
      <c r="B180" s="701"/>
      <c r="C180" s="679"/>
      <c r="D180" s="692"/>
      <c r="E180" s="637"/>
      <c r="F180" s="789"/>
      <c r="G180" s="769"/>
      <c r="H180" s="775"/>
      <c r="I180" s="667"/>
      <c r="J180" s="700"/>
      <c r="K180" s="902"/>
      <c r="L180" s="755"/>
      <c r="M180" s="512" t="s">
        <v>636</v>
      </c>
      <c r="N180" s="453">
        <v>1</v>
      </c>
      <c r="O180" s="619"/>
      <c r="P180" s="616" t="s">
        <v>97</v>
      </c>
      <c r="Q180" s="616">
        <v>1</v>
      </c>
      <c r="R180" s="613">
        <v>3212160</v>
      </c>
      <c r="S180" s="620"/>
      <c r="T180" s="620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</row>
    <row r="181" spans="1:47" s="225" customFormat="1" x14ac:dyDescent="0.3">
      <c r="A181" s="679"/>
      <c r="B181" s="701"/>
      <c r="C181" s="679"/>
      <c r="D181" s="131">
        <v>167</v>
      </c>
      <c r="E181" s="720"/>
      <c r="F181" s="170" t="s">
        <v>357</v>
      </c>
      <c r="G181" s="169">
        <v>23889</v>
      </c>
      <c r="H181" s="771"/>
      <c r="I181" s="772"/>
      <c r="J181" s="774"/>
      <c r="K181" s="359" t="s">
        <v>121</v>
      </c>
      <c r="L181" s="755"/>
      <c r="M181" s="513"/>
      <c r="N181" s="513"/>
      <c r="O181" s="514"/>
      <c r="P181" s="618"/>
      <c r="Q181" s="618"/>
      <c r="R181" s="614"/>
      <c r="S181" s="598"/>
      <c r="T181" s="598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</row>
    <row r="182" spans="1:47" s="225" customFormat="1" ht="51" customHeight="1" x14ac:dyDescent="0.3">
      <c r="A182" s="679"/>
      <c r="B182" s="701"/>
      <c r="C182" s="679"/>
      <c r="D182" s="131">
        <v>168</v>
      </c>
      <c r="E182" s="713" t="s">
        <v>356</v>
      </c>
      <c r="F182" s="272" t="s">
        <v>355</v>
      </c>
      <c r="G182" s="175">
        <v>3489</v>
      </c>
      <c r="H182" s="778" t="s">
        <v>354</v>
      </c>
      <c r="I182" s="698">
        <f>532000000+O182</f>
        <v>626000000</v>
      </c>
      <c r="J182" s="699">
        <v>1078</v>
      </c>
      <c r="K182" s="864" t="s">
        <v>353</v>
      </c>
      <c r="L182" s="755" t="s">
        <v>599</v>
      </c>
      <c r="M182" s="886" t="s">
        <v>629</v>
      </c>
      <c r="N182" s="616">
        <v>2</v>
      </c>
      <c r="O182" s="628">
        <v>94000000</v>
      </c>
      <c r="P182" s="755" t="s">
        <v>97</v>
      </c>
      <c r="Q182" s="755">
        <v>1</v>
      </c>
      <c r="R182" s="628">
        <f>Q182*224200*12*1.195</f>
        <v>3215028</v>
      </c>
      <c r="S182" s="623">
        <v>5000000</v>
      </c>
      <c r="T182" s="623">
        <v>50000000</v>
      </c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</row>
    <row r="183" spans="1:47" s="225" customFormat="1" ht="49.5" customHeight="1" x14ac:dyDescent="0.3">
      <c r="A183" s="679"/>
      <c r="B183" s="701"/>
      <c r="C183" s="679"/>
      <c r="D183" s="131">
        <v>169</v>
      </c>
      <c r="E183" s="637"/>
      <c r="F183" s="268" t="s">
        <v>352</v>
      </c>
      <c r="G183" s="267">
        <v>2236</v>
      </c>
      <c r="H183" s="779"/>
      <c r="I183" s="667"/>
      <c r="J183" s="700"/>
      <c r="K183" s="725"/>
      <c r="L183" s="755"/>
      <c r="M183" s="887"/>
      <c r="N183" s="617"/>
      <c r="O183" s="628"/>
      <c r="P183" s="755"/>
      <c r="Q183" s="755"/>
      <c r="R183" s="628"/>
      <c r="S183" s="623"/>
      <c r="T183" s="623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</row>
    <row r="184" spans="1:47" s="225" customFormat="1" ht="18.75" customHeight="1" x14ac:dyDescent="0.3">
      <c r="A184" s="679"/>
      <c r="B184" s="701"/>
      <c r="C184" s="679"/>
      <c r="D184" s="131">
        <v>170</v>
      </c>
      <c r="E184" s="637"/>
      <c r="F184" s="268" t="s">
        <v>351</v>
      </c>
      <c r="G184" s="267">
        <v>2040</v>
      </c>
      <c r="H184" s="779"/>
      <c r="I184" s="667"/>
      <c r="J184" s="700"/>
      <c r="K184" s="725"/>
      <c r="L184" s="755"/>
      <c r="M184" s="887"/>
      <c r="N184" s="617"/>
      <c r="O184" s="628"/>
      <c r="P184" s="755"/>
      <c r="Q184" s="755"/>
      <c r="R184" s="628"/>
      <c r="S184" s="623"/>
      <c r="T184" s="623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</row>
    <row r="185" spans="1:47" s="225" customFormat="1" ht="40.5" customHeight="1" x14ac:dyDescent="0.3">
      <c r="A185" s="679"/>
      <c r="B185" s="701"/>
      <c r="C185" s="679"/>
      <c r="D185" s="131">
        <v>171</v>
      </c>
      <c r="E185" s="637"/>
      <c r="F185" s="268" t="s">
        <v>350</v>
      </c>
      <c r="G185" s="267">
        <v>2104</v>
      </c>
      <c r="H185" s="779"/>
      <c r="I185" s="667"/>
      <c r="J185" s="700"/>
      <c r="K185" s="725"/>
      <c r="L185" s="755"/>
      <c r="M185" s="887"/>
      <c r="N185" s="617"/>
      <c r="O185" s="628"/>
      <c r="P185" s="755"/>
      <c r="Q185" s="755"/>
      <c r="R185" s="628"/>
      <c r="S185" s="623"/>
      <c r="T185" s="623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</row>
    <row r="186" spans="1:47" s="225" customFormat="1" ht="31.5" x14ac:dyDescent="0.3">
      <c r="A186" s="679"/>
      <c r="B186" s="701"/>
      <c r="C186" s="679"/>
      <c r="D186" s="131">
        <v>172</v>
      </c>
      <c r="E186" s="637"/>
      <c r="F186" s="271" t="s">
        <v>349</v>
      </c>
      <c r="G186" s="245">
        <v>2032</v>
      </c>
      <c r="H186" s="779"/>
      <c r="I186" s="667"/>
      <c r="J186" s="700"/>
      <c r="K186" s="725"/>
      <c r="L186" s="755"/>
      <c r="M186" s="515" t="s">
        <v>623</v>
      </c>
      <c r="N186" s="453">
        <v>2</v>
      </c>
      <c r="O186" s="628"/>
      <c r="P186" s="755"/>
      <c r="Q186" s="755"/>
      <c r="R186" s="628"/>
      <c r="S186" s="623"/>
      <c r="T186" s="623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</row>
    <row r="187" spans="1:47" s="225" customFormat="1" ht="44.25" customHeight="1" x14ac:dyDescent="0.3">
      <c r="A187" s="679"/>
      <c r="B187" s="701"/>
      <c r="C187" s="679"/>
      <c r="D187" s="131">
        <v>173</v>
      </c>
      <c r="E187" s="637"/>
      <c r="F187" s="270" t="s">
        <v>348</v>
      </c>
      <c r="G187" s="269">
        <v>740</v>
      </c>
      <c r="H187" s="779"/>
      <c r="I187" s="667"/>
      <c r="J187" s="700"/>
      <c r="K187" s="725"/>
      <c r="L187" s="755"/>
      <c r="M187" s="512" t="s">
        <v>622</v>
      </c>
      <c r="N187" s="453">
        <v>2</v>
      </c>
      <c r="O187" s="628"/>
      <c r="P187" s="755"/>
      <c r="Q187" s="755"/>
      <c r="R187" s="628"/>
      <c r="S187" s="623"/>
      <c r="T187" s="623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</row>
    <row r="188" spans="1:47" s="225" customFormat="1" ht="55.5" customHeight="1" x14ac:dyDescent="0.3">
      <c r="A188" s="679"/>
      <c r="B188" s="701"/>
      <c r="C188" s="679"/>
      <c r="D188" s="131">
        <v>174</v>
      </c>
      <c r="E188" s="637"/>
      <c r="F188" s="268" t="s">
        <v>347</v>
      </c>
      <c r="G188" s="267">
        <v>3745</v>
      </c>
      <c r="H188" s="779"/>
      <c r="I188" s="667"/>
      <c r="J188" s="700"/>
      <c r="K188" s="725"/>
      <c r="L188" s="755"/>
      <c r="M188" s="515"/>
      <c r="N188" s="453"/>
      <c r="O188" s="628"/>
      <c r="P188" s="755"/>
      <c r="Q188" s="755"/>
      <c r="R188" s="628"/>
      <c r="S188" s="623"/>
      <c r="T188" s="623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</row>
    <row r="189" spans="1:47" s="225" customFormat="1" ht="18.75" customHeight="1" x14ac:dyDescent="0.3">
      <c r="A189" s="679"/>
      <c r="B189" s="701"/>
      <c r="C189" s="679"/>
      <c r="D189" s="131">
        <v>175</v>
      </c>
      <c r="E189" s="637"/>
      <c r="F189" s="268" t="s">
        <v>346</v>
      </c>
      <c r="G189" s="267">
        <v>3730</v>
      </c>
      <c r="H189" s="779"/>
      <c r="I189" s="667"/>
      <c r="J189" s="700"/>
      <c r="K189" s="725"/>
      <c r="L189" s="755"/>
      <c r="M189" s="512"/>
      <c r="N189" s="512"/>
      <c r="O189" s="628"/>
      <c r="P189" s="755"/>
      <c r="Q189" s="755"/>
      <c r="R189" s="628"/>
      <c r="S189" s="623"/>
      <c r="T189" s="623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</row>
    <row r="190" spans="1:47" s="225" customFormat="1" ht="18.75" customHeight="1" x14ac:dyDescent="0.3">
      <c r="A190" s="679"/>
      <c r="B190" s="701"/>
      <c r="C190" s="679"/>
      <c r="D190" s="131">
        <v>176</v>
      </c>
      <c r="E190" s="637"/>
      <c r="F190" s="145" t="s">
        <v>345</v>
      </c>
      <c r="G190" s="168">
        <v>2145</v>
      </c>
      <c r="H190" s="779"/>
      <c r="I190" s="667"/>
      <c r="J190" s="700"/>
      <c r="K190" s="725"/>
      <c r="L190" s="755"/>
      <c r="M190" s="512"/>
      <c r="N190" s="512"/>
      <c r="O190" s="628"/>
      <c r="P190" s="755"/>
      <c r="Q190" s="755"/>
      <c r="R190" s="628"/>
      <c r="S190" s="623"/>
      <c r="T190" s="623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</row>
    <row r="191" spans="1:47" s="225" customFormat="1" ht="18.75" customHeight="1" x14ac:dyDescent="0.3">
      <c r="A191" s="679"/>
      <c r="B191" s="701"/>
      <c r="C191" s="679"/>
      <c r="D191" s="131">
        <v>177</v>
      </c>
      <c r="E191" s="637"/>
      <c r="F191" s="266" t="s">
        <v>344</v>
      </c>
      <c r="G191" s="265">
        <v>8511</v>
      </c>
      <c r="H191" s="779"/>
      <c r="I191" s="667"/>
      <c r="J191" s="700"/>
      <c r="K191" s="725"/>
      <c r="L191" s="755"/>
      <c r="M191" s="512"/>
      <c r="N191" s="512"/>
      <c r="O191" s="628"/>
      <c r="P191" s="755"/>
      <c r="Q191" s="755"/>
      <c r="R191" s="628"/>
      <c r="S191" s="623"/>
      <c r="T191" s="623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</row>
    <row r="192" spans="1:47" s="225" customFormat="1" ht="18.75" customHeight="1" x14ac:dyDescent="0.3">
      <c r="A192" s="679"/>
      <c r="B192" s="701"/>
      <c r="C192" s="679"/>
      <c r="D192" s="131">
        <v>178</v>
      </c>
      <c r="E192" s="720"/>
      <c r="F192" s="264" t="s">
        <v>343</v>
      </c>
      <c r="G192" s="168">
        <v>2564</v>
      </c>
      <c r="H192" s="780"/>
      <c r="I192" s="772"/>
      <c r="J192" s="774"/>
      <c r="K192" s="725"/>
      <c r="L192" s="755"/>
      <c r="M192" s="513"/>
      <c r="N192" s="513"/>
      <c r="O192" s="628"/>
      <c r="P192" s="755"/>
      <c r="Q192" s="755"/>
      <c r="R192" s="628"/>
      <c r="S192" s="623"/>
      <c r="T192" s="623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</row>
    <row r="193" spans="1:47" s="225" customFormat="1" ht="18.75" customHeight="1" x14ac:dyDescent="0.3">
      <c r="A193" s="679"/>
      <c r="B193" s="701"/>
      <c r="C193" s="679"/>
      <c r="D193" s="131">
        <v>179</v>
      </c>
      <c r="E193" s="713" t="s">
        <v>342</v>
      </c>
      <c r="F193" s="263" t="s">
        <v>341</v>
      </c>
      <c r="G193" s="262">
        <v>2275</v>
      </c>
      <c r="H193" s="672" t="s">
        <v>340</v>
      </c>
      <c r="I193" s="776">
        <f>53200000+O193</f>
        <v>71700000</v>
      </c>
      <c r="J193" s="582">
        <v>502</v>
      </c>
      <c r="K193" s="725"/>
      <c r="L193" s="627" t="s">
        <v>599</v>
      </c>
      <c r="M193" s="888" t="s">
        <v>634</v>
      </c>
      <c r="N193" s="627">
        <v>1</v>
      </c>
      <c r="O193" s="622">
        <v>18500000</v>
      </c>
      <c r="P193" s="627"/>
      <c r="Q193" s="627"/>
      <c r="R193" s="622"/>
      <c r="S193" s="623">
        <v>2000000</v>
      </c>
      <c r="T193" s="623">
        <v>13000000</v>
      </c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</row>
    <row r="194" spans="1:47" s="225" customFormat="1" ht="18.75" customHeight="1" x14ac:dyDescent="0.3">
      <c r="A194" s="679"/>
      <c r="B194" s="701"/>
      <c r="C194" s="679"/>
      <c r="D194" s="131">
        <v>180</v>
      </c>
      <c r="E194" s="637"/>
      <c r="F194" s="263" t="s">
        <v>339</v>
      </c>
      <c r="G194" s="262">
        <v>508</v>
      </c>
      <c r="H194" s="673"/>
      <c r="I194" s="660"/>
      <c r="J194" s="583"/>
      <c r="K194" s="725"/>
      <c r="L194" s="627"/>
      <c r="M194" s="627"/>
      <c r="N194" s="627"/>
      <c r="O194" s="622"/>
      <c r="P194" s="627"/>
      <c r="Q194" s="627"/>
      <c r="R194" s="622"/>
      <c r="S194" s="623"/>
      <c r="T194" s="623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</row>
    <row r="195" spans="1:47" s="225" customFormat="1" ht="18.75" customHeight="1" x14ac:dyDescent="0.3">
      <c r="A195" s="679"/>
      <c r="B195" s="701"/>
      <c r="C195" s="679"/>
      <c r="D195" s="131">
        <v>181</v>
      </c>
      <c r="E195" s="637"/>
      <c r="F195" s="263" t="s">
        <v>338</v>
      </c>
      <c r="G195" s="262">
        <v>1500</v>
      </c>
      <c r="H195" s="673"/>
      <c r="I195" s="660"/>
      <c r="J195" s="583"/>
      <c r="K195" s="725"/>
      <c r="L195" s="627"/>
      <c r="M195" s="627"/>
      <c r="N195" s="627"/>
      <c r="O195" s="622"/>
      <c r="P195" s="627"/>
      <c r="Q195" s="627"/>
      <c r="R195" s="622"/>
      <c r="S195" s="623"/>
      <c r="T195" s="623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</row>
    <row r="196" spans="1:47" s="225" customFormat="1" ht="18.75" customHeight="1" thickBot="1" x14ac:dyDescent="0.35">
      <c r="A196" s="679"/>
      <c r="B196" s="701"/>
      <c r="C196" s="680"/>
      <c r="D196" s="104">
        <v>182</v>
      </c>
      <c r="E196" s="638"/>
      <c r="F196" s="263" t="s">
        <v>337</v>
      </c>
      <c r="G196" s="262">
        <v>1797</v>
      </c>
      <c r="H196" s="727"/>
      <c r="I196" s="708"/>
      <c r="J196" s="728"/>
      <c r="K196" s="726"/>
      <c r="L196" s="627"/>
      <c r="M196" s="627"/>
      <c r="N196" s="627"/>
      <c r="O196" s="622"/>
      <c r="P196" s="627"/>
      <c r="Q196" s="627"/>
      <c r="R196" s="622"/>
      <c r="S196" s="623"/>
      <c r="T196" s="623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</row>
    <row r="197" spans="1:47" s="225" customFormat="1" ht="75.75" customHeight="1" x14ac:dyDescent="0.3">
      <c r="A197" s="679"/>
      <c r="B197" s="701"/>
      <c r="C197" s="678" t="s">
        <v>95</v>
      </c>
      <c r="D197" s="706">
        <v>183</v>
      </c>
      <c r="E197" s="662" t="s">
        <v>336</v>
      </c>
      <c r="F197" s="255" t="s">
        <v>335</v>
      </c>
      <c r="G197" s="254">
        <v>40220</v>
      </c>
      <c r="H197" s="770" t="s">
        <v>334</v>
      </c>
      <c r="I197" s="666">
        <f>2222315000+O197</f>
        <v>2272315000</v>
      </c>
      <c r="J197" s="773">
        <v>0</v>
      </c>
      <c r="K197" s="724" t="s">
        <v>318</v>
      </c>
      <c r="L197" s="616" t="s">
        <v>599</v>
      </c>
      <c r="M197" s="455" t="s">
        <v>637</v>
      </c>
      <c r="N197" s="450">
        <v>1</v>
      </c>
      <c r="O197" s="613">
        <v>50000000</v>
      </c>
      <c r="P197" s="450" t="s">
        <v>603</v>
      </c>
      <c r="Q197" s="450">
        <v>2</v>
      </c>
      <c r="R197" s="628">
        <f>Q197*232200*12*1.195+Q198*224200*12*1.195</f>
        <v>9874524</v>
      </c>
      <c r="S197" s="623">
        <v>10000000</v>
      </c>
      <c r="T197" s="623">
        <v>15000000</v>
      </c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</row>
    <row r="198" spans="1:47" s="225" customFormat="1" ht="31.5" x14ac:dyDescent="0.3">
      <c r="A198" s="679"/>
      <c r="B198" s="701"/>
      <c r="C198" s="679"/>
      <c r="D198" s="692"/>
      <c r="E198" s="578"/>
      <c r="F198" s="170"/>
      <c r="G198" s="383"/>
      <c r="H198" s="771"/>
      <c r="I198" s="772"/>
      <c r="J198" s="774"/>
      <c r="K198" s="725"/>
      <c r="L198" s="618"/>
      <c r="M198" s="455" t="s">
        <v>638</v>
      </c>
      <c r="N198" s="450">
        <v>1</v>
      </c>
      <c r="O198" s="614"/>
      <c r="P198" s="450" t="s">
        <v>97</v>
      </c>
      <c r="Q198" s="450">
        <v>1</v>
      </c>
      <c r="R198" s="628"/>
      <c r="S198" s="623"/>
      <c r="T198" s="623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</row>
    <row r="199" spans="1:47" s="225" customFormat="1" ht="18.75" customHeight="1" x14ac:dyDescent="0.3">
      <c r="A199" s="679"/>
      <c r="B199" s="701"/>
      <c r="C199" s="679"/>
      <c r="D199" s="131">
        <v>184</v>
      </c>
      <c r="E199" s="260"/>
      <c r="F199" s="145" t="s">
        <v>333</v>
      </c>
      <c r="G199" s="168">
        <v>1500</v>
      </c>
      <c r="H199" s="156" t="s">
        <v>111</v>
      </c>
      <c r="I199" s="432">
        <v>0</v>
      </c>
      <c r="J199" s="196"/>
      <c r="K199" s="725"/>
      <c r="L199" s="375" t="s">
        <v>600</v>
      </c>
      <c r="M199" s="449"/>
      <c r="N199" s="449"/>
      <c r="O199" s="451"/>
      <c r="P199" s="449"/>
      <c r="Q199" s="449"/>
      <c r="R199" s="451"/>
      <c r="S199" s="506">
        <v>500000</v>
      </c>
      <c r="T199" s="506">
        <v>500000</v>
      </c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</row>
    <row r="200" spans="1:47" s="225" customFormat="1" ht="66.75" customHeight="1" x14ac:dyDescent="0.3">
      <c r="A200" s="679"/>
      <c r="B200" s="701"/>
      <c r="C200" s="679"/>
      <c r="D200" s="131">
        <v>185</v>
      </c>
      <c r="E200" s="713" t="s">
        <v>332</v>
      </c>
      <c r="F200" s="145" t="s">
        <v>331</v>
      </c>
      <c r="G200" s="214">
        <v>15638</v>
      </c>
      <c r="H200" s="781" t="s">
        <v>330</v>
      </c>
      <c r="I200" s="784">
        <f>254000000+O200</f>
        <v>304000000</v>
      </c>
      <c r="J200" s="751">
        <v>702</v>
      </c>
      <c r="K200" s="725"/>
      <c r="L200" s="615" t="s">
        <v>599</v>
      </c>
      <c r="M200" s="516" t="s">
        <v>638</v>
      </c>
      <c r="N200" s="452">
        <v>1</v>
      </c>
      <c r="O200" s="605">
        <v>50000000</v>
      </c>
      <c r="P200" s="615"/>
      <c r="Q200" s="615"/>
      <c r="R200" s="605"/>
      <c r="S200" s="604">
        <v>4000000</v>
      </c>
      <c r="T200" s="604">
        <v>6000000</v>
      </c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</row>
    <row r="201" spans="1:47" s="225" customFormat="1" ht="18.75" customHeight="1" x14ac:dyDescent="0.3">
      <c r="A201" s="679"/>
      <c r="B201" s="701"/>
      <c r="C201" s="679"/>
      <c r="D201" s="131">
        <v>186</v>
      </c>
      <c r="E201" s="637"/>
      <c r="F201" s="145" t="s">
        <v>329</v>
      </c>
      <c r="G201" s="214">
        <v>7200</v>
      </c>
      <c r="H201" s="782"/>
      <c r="I201" s="785"/>
      <c r="J201" s="787"/>
      <c r="K201" s="725"/>
      <c r="L201" s="615"/>
      <c r="M201" s="879" t="s">
        <v>637</v>
      </c>
      <c r="N201" s="609">
        <v>1</v>
      </c>
      <c r="O201" s="605"/>
      <c r="P201" s="615"/>
      <c r="Q201" s="615"/>
      <c r="R201" s="605"/>
      <c r="S201" s="604"/>
      <c r="T201" s="604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</row>
    <row r="202" spans="1:47" s="225" customFormat="1" ht="18.75" customHeight="1" x14ac:dyDescent="0.3">
      <c r="A202" s="679"/>
      <c r="B202" s="701"/>
      <c r="C202" s="679"/>
      <c r="D202" s="131">
        <v>187</v>
      </c>
      <c r="E202" s="637"/>
      <c r="F202" s="152" t="s">
        <v>328</v>
      </c>
      <c r="G202" s="247">
        <v>9687</v>
      </c>
      <c r="H202" s="782"/>
      <c r="I202" s="785"/>
      <c r="J202" s="787"/>
      <c r="K202" s="725"/>
      <c r="L202" s="615"/>
      <c r="M202" s="609"/>
      <c r="N202" s="609"/>
      <c r="O202" s="605"/>
      <c r="P202" s="615"/>
      <c r="Q202" s="615"/>
      <c r="R202" s="605"/>
      <c r="S202" s="604"/>
      <c r="T202" s="604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</row>
    <row r="203" spans="1:47" s="225" customFormat="1" ht="18.75" customHeight="1" x14ac:dyDescent="0.3">
      <c r="A203" s="679"/>
      <c r="B203" s="701"/>
      <c r="C203" s="679"/>
      <c r="D203" s="131">
        <v>188</v>
      </c>
      <c r="E203" s="637"/>
      <c r="F203" s="152" t="s">
        <v>327</v>
      </c>
      <c r="G203" s="247">
        <v>1882</v>
      </c>
      <c r="H203" s="782"/>
      <c r="I203" s="785"/>
      <c r="J203" s="787"/>
      <c r="K203" s="725"/>
      <c r="L203" s="615"/>
      <c r="M203" s="609"/>
      <c r="N203" s="609"/>
      <c r="O203" s="605"/>
      <c r="P203" s="615"/>
      <c r="Q203" s="615"/>
      <c r="R203" s="605"/>
      <c r="S203" s="604"/>
      <c r="T203" s="604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</row>
    <row r="204" spans="1:47" s="225" customFormat="1" ht="18.75" customHeight="1" x14ac:dyDescent="0.3">
      <c r="A204" s="679"/>
      <c r="B204" s="701"/>
      <c r="C204" s="679"/>
      <c r="D204" s="131">
        <v>189</v>
      </c>
      <c r="E204" s="720"/>
      <c r="F204" s="152" t="s">
        <v>326</v>
      </c>
      <c r="G204" s="247">
        <v>424</v>
      </c>
      <c r="H204" s="783"/>
      <c r="I204" s="786"/>
      <c r="J204" s="752"/>
      <c r="K204" s="725"/>
      <c r="L204" s="615"/>
      <c r="M204" s="603"/>
      <c r="N204" s="603"/>
      <c r="O204" s="605"/>
      <c r="P204" s="615"/>
      <c r="Q204" s="615"/>
      <c r="R204" s="605"/>
      <c r="S204" s="604"/>
      <c r="T204" s="604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</row>
    <row r="205" spans="1:47" s="225" customFormat="1" ht="18.75" customHeight="1" x14ac:dyDescent="0.3">
      <c r="A205" s="679"/>
      <c r="B205" s="701"/>
      <c r="C205" s="679"/>
      <c r="D205" s="690">
        <v>190</v>
      </c>
      <c r="E205" s="576" t="s">
        <v>325</v>
      </c>
      <c r="F205" s="745" t="s">
        <v>324</v>
      </c>
      <c r="G205" s="747">
        <v>5175</v>
      </c>
      <c r="H205" s="749" t="s">
        <v>323</v>
      </c>
      <c r="I205" s="751">
        <v>20000000</v>
      </c>
      <c r="J205" s="753">
        <v>2212</v>
      </c>
      <c r="K205" s="725"/>
      <c r="L205" s="602" t="s">
        <v>599</v>
      </c>
      <c r="M205" s="445"/>
      <c r="N205" s="445"/>
      <c r="O205" s="444"/>
      <c r="P205" s="445" t="s">
        <v>603</v>
      </c>
      <c r="Q205" s="445">
        <v>1</v>
      </c>
      <c r="R205" s="605">
        <f>Q205*232000*12*1.195+Q206*224200*12*1.195</f>
        <v>6541908</v>
      </c>
      <c r="S205" s="594">
        <v>500000</v>
      </c>
      <c r="T205" s="594">
        <v>1500000</v>
      </c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</row>
    <row r="206" spans="1:47" s="225" customFormat="1" x14ac:dyDescent="0.3">
      <c r="A206" s="679"/>
      <c r="B206" s="701"/>
      <c r="C206" s="679"/>
      <c r="D206" s="692"/>
      <c r="E206" s="578"/>
      <c r="F206" s="746"/>
      <c r="G206" s="748"/>
      <c r="H206" s="750"/>
      <c r="I206" s="752"/>
      <c r="J206" s="754"/>
      <c r="K206" s="725"/>
      <c r="L206" s="603"/>
      <c r="M206" s="445"/>
      <c r="N206" s="445"/>
      <c r="O206" s="444"/>
      <c r="P206" s="445" t="s">
        <v>97</v>
      </c>
      <c r="Q206" s="445">
        <v>1</v>
      </c>
      <c r="R206" s="605"/>
      <c r="S206" s="596"/>
      <c r="T206" s="59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</row>
    <row r="207" spans="1:47" s="225" customFormat="1" ht="18.75" customHeight="1" x14ac:dyDescent="0.3">
      <c r="A207" s="679"/>
      <c r="B207" s="701"/>
      <c r="C207" s="679"/>
      <c r="D207" s="131">
        <v>191</v>
      </c>
      <c r="E207" s="260"/>
      <c r="F207" s="145" t="s">
        <v>322</v>
      </c>
      <c r="G207" s="214">
        <v>2100</v>
      </c>
      <c r="H207" s="156" t="s">
        <v>111</v>
      </c>
      <c r="I207" s="210">
        <v>0</v>
      </c>
      <c r="J207" s="259"/>
      <c r="K207" s="725"/>
      <c r="L207" s="376" t="s">
        <v>600</v>
      </c>
      <c r="M207" s="445"/>
      <c r="N207" s="445"/>
      <c r="O207" s="444"/>
      <c r="P207" s="445"/>
      <c r="Q207" s="445"/>
      <c r="R207" s="444"/>
      <c r="S207" s="506">
        <v>500000</v>
      </c>
      <c r="T207" s="506">
        <v>500000</v>
      </c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</row>
    <row r="208" spans="1:47" s="225" customFormat="1" ht="18.75" customHeight="1" thickBot="1" x14ac:dyDescent="0.35">
      <c r="A208" s="679"/>
      <c r="B208" s="701"/>
      <c r="C208" s="680"/>
      <c r="D208" s="104">
        <v>192</v>
      </c>
      <c r="E208" s="258"/>
      <c r="F208" s="165" t="s">
        <v>321</v>
      </c>
      <c r="G208" s="250">
        <v>5340</v>
      </c>
      <c r="H208" s="257" t="s">
        <v>111</v>
      </c>
      <c r="I208" s="368">
        <v>0</v>
      </c>
      <c r="J208" s="256"/>
      <c r="K208" s="726"/>
      <c r="L208" s="376" t="s">
        <v>600</v>
      </c>
      <c r="M208" s="445"/>
      <c r="N208" s="445"/>
      <c r="O208" s="444"/>
      <c r="P208" s="445"/>
      <c r="Q208" s="445"/>
      <c r="R208" s="444"/>
      <c r="S208" s="506">
        <v>500000</v>
      </c>
      <c r="T208" s="506">
        <v>1500000</v>
      </c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</row>
    <row r="209" spans="1:47" s="225" customFormat="1" ht="30.75" customHeight="1" x14ac:dyDescent="0.3">
      <c r="A209" s="679"/>
      <c r="B209" s="701"/>
      <c r="C209" s="678" t="s">
        <v>94</v>
      </c>
      <c r="D209" s="706">
        <v>193</v>
      </c>
      <c r="E209" s="662" t="s">
        <v>297</v>
      </c>
      <c r="F209" s="766" t="s">
        <v>320</v>
      </c>
      <c r="G209" s="768">
        <v>17988</v>
      </c>
      <c r="H209" s="770" t="s">
        <v>319</v>
      </c>
      <c r="I209" s="666">
        <f>863600000+O209</f>
        <v>943600000</v>
      </c>
      <c r="J209" s="773">
        <v>0</v>
      </c>
      <c r="K209" s="724" t="s">
        <v>318</v>
      </c>
      <c r="L209" s="616" t="s">
        <v>599</v>
      </c>
      <c r="M209" s="455" t="s">
        <v>639</v>
      </c>
      <c r="N209" s="450">
        <v>1</v>
      </c>
      <c r="O209" s="613">
        <v>80000000</v>
      </c>
      <c r="P209" s="450" t="s">
        <v>603</v>
      </c>
      <c r="Q209" s="450">
        <v>1</v>
      </c>
      <c r="R209" s="628">
        <f>Q209*232000*1.195*12+Q210*224200*1.195*12</f>
        <v>6541908</v>
      </c>
      <c r="S209" s="623">
        <v>4000000</v>
      </c>
      <c r="T209" s="623">
        <v>6000000</v>
      </c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</row>
    <row r="210" spans="1:47" s="225" customFormat="1" ht="78.75" x14ac:dyDescent="0.3">
      <c r="A210" s="679"/>
      <c r="B210" s="701"/>
      <c r="C210" s="679"/>
      <c r="D210" s="692"/>
      <c r="E210" s="578"/>
      <c r="F210" s="767"/>
      <c r="G210" s="769"/>
      <c r="H210" s="771"/>
      <c r="I210" s="772"/>
      <c r="J210" s="774"/>
      <c r="K210" s="725"/>
      <c r="L210" s="618"/>
      <c r="M210" s="455" t="s">
        <v>642</v>
      </c>
      <c r="N210" s="450">
        <v>3</v>
      </c>
      <c r="O210" s="614"/>
      <c r="P210" s="450" t="s">
        <v>97</v>
      </c>
      <c r="Q210" s="450">
        <v>1</v>
      </c>
      <c r="R210" s="628"/>
      <c r="S210" s="623"/>
      <c r="T210" s="623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</row>
    <row r="211" spans="1:47" s="225" customFormat="1" x14ac:dyDescent="0.3">
      <c r="A211" s="679"/>
      <c r="B211" s="701"/>
      <c r="C211" s="679"/>
      <c r="D211" s="131">
        <v>194</v>
      </c>
      <c r="E211" s="231" t="s">
        <v>317</v>
      </c>
      <c r="F211" s="145" t="s">
        <v>316</v>
      </c>
      <c r="G211" s="214">
        <v>2780</v>
      </c>
      <c r="H211" s="253" t="s">
        <v>315</v>
      </c>
      <c r="I211" s="522">
        <v>0</v>
      </c>
      <c r="J211" s="252">
        <v>0</v>
      </c>
      <c r="K211" s="725"/>
      <c r="L211" s="377" t="s">
        <v>600</v>
      </c>
      <c r="M211" s="450"/>
      <c r="N211" s="450"/>
      <c r="O211" s="446"/>
      <c r="P211" s="450"/>
      <c r="Q211" s="450"/>
      <c r="R211" s="446"/>
      <c r="S211" s="506">
        <v>500000</v>
      </c>
      <c r="T211" s="461">
        <v>1500000</v>
      </c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</row>
    <row r="212" spans="1:47" s="225" customFormat="1" ht="19.5" thickBot="1" x14ac:dyDescent="0.35">
      <c r="A212" s="679"/>
      <c r="B212" s="701"/>
      <c r="C212" s="777"/>
      <c r="D212" s="104">
        <v>195</v>
      </c>
      <c r="E212" s="251"/>
      <c r="F212" s="165" t="s">
        <v>314</v>
      </c>
      <c r="G212" s="250">
        <v>1508</v>
      </c>
      <c r="H212" s="156" t="s">
        <v>111</v>
      </c>
      <c r="I212" s="458">
        <v>0</v>
      </c>
      <c r="J212" s="249">
        <v>0</v>
      </c>
      <c r="K212" s="725"/>
      <c r="L212" s="377" t="s">
        <v>600</v>
      </c>
      <c r="M212" s="450"/>
      <c r="N212" s="450"/>
      <c r="O212" s="446"/>
      <c r="P212" s="450"/>
      <c r="Q212" s="450"/>
      <c r="R212" s="446"/>
      <c r="S212" s="506">
        <v>500000</v>
      </c>
      <c r="T212" s="506">
        <v>500000</v>
      </c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</row>
    <row r="213" spans="1:47" s="225" customFormat="1" ht="36.75" customHeight="1" x14ac:dyDescent="0.3">
      <c r="A213" s="679"/>
      <c r="B213" s="701"/>
      <c r="C213" s="760" t="s">
        <v>313</v>
      </c>
      <c r="D213" s="111">
        <v>196</v>
      </c>
      <c r="E213" s="576" t="s">
        <v>312</v>
      </c>
      <c r="F213" s="181" t="s">
        <v>311</v>
      </c>
      <c r="G213" s="180">
        <v>4490</v>
      </c>
      <c r="H213" s="696" t="s">
        <v>310</v>
      </c>
      <c r="I213" s="698">
        <f>479213000+O213</f>
        <v>614213000</v>
      </c>
      <c r="J213" s="699">
        <v>2483</v>
      </c>
      <c r="K213" s="725"/>
      <c r="L213" s="616" t="s">
        <v>599</v>
      </c>
      <c r="M213" s="517" t="s">
        <v>640</v>
      </c>
      <c r="N213" s="511">
        <v>1</v>
      </c>
      <c r="O213" s="613">
        <v>135000000</v>
      </c>
      <c r="P213" s="755" t="s">
        <v>603</v>
      </c>
      <c r="Q213" s="755">
        <v>1</v>
      </c>
      <c r="R213" s="613">
        <f>Q213*232000*12*1.195+Q215*224200*12*1.195</f>
        <v>6541908</v>
      </c>
      <c r="S213" s="597">
        <v>4000000</v>
      </c>
      <c r="T213" s="597">
        <v>8000000</v>
      </c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</row>
    <row r="214" spans="1:47" s="225" customFormat="1" ht="35.25" customHeight="1" x14ac:dyDescent="0.3">
      <c r="A214" s="679"/>
      <c r="B214" s="701"/>
      <c r="C214" s="679"/>
      <c r="D214" s="131">
        <v>197</v>
      </c>
      <c r="E214" s="577"/>
      <c r="F214" s="178" t="s">
        <v>309</v>
      </c>
      <c r="G214" s="177">
        <v>7035</v>
      </c>
      <c r="H214" s="697"/>
      <c r="I214" s="667"/>
      <c r="J214" s="700"/>
      <c r="K214" s="725"/>
      <c r="L214" s="617"/>
      <c r="M214" s="515" t="s">
        <v>641</v>
      </c>
      <c r="N214" s="512">
        <v>1</v>
      </c>
      <c r="O214" s="619"/>
      <c r="P214" s="755"/>
      <c r="Q214" s="755"/>
      <c r="R214" s="619"/>
      <c r="S214" s="620"/>
      <c r="T214" s="620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</row>
    <row r="215" spans="1:47" s="225" customFormat="1" ht="39" customHeight="1" x14ac:dyDescent="0.3">
      <c r="A215" s="679"/>
      <c r="B215" s="701"/>
      <c r="C215" s="679"/>
      <c r="D215" s="131">
        <v>198</v>
      </c>
      <c r="E215" s="577"/>
      <c r="F215" s="248" t="s">
        <v>308</v>
      </c>
      <c r="G215" s="179">
        <v>1550</v>
      </c>
      <c r="H215" s="697"/>
      <c r="I215" s="667"/>
      <c r="J215" s="700"/>
      <c r="K215" s="725"/>
      <c r="L215" s="617"/>
      <c r="M215" s="512" t="s">
        <v>626</v>
      </c>
      <c r="N215" s="512">
        <v>1</v>
      </c>
      <c r="O215" s="619"/>
      <c r="P215" s="511" t="s">
        <v>97</v>
      </c>
      <c r="Q215" s="448">
        <v>1</v>
      </c>
      <c r="R215" s="619"/>
      <c r="S215" s="620"/>
      <c r="T215" s="620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</row>
    <row r="216" spans="1:47" s="225" customFormat="1" ht="30" customHeight="1" x14ac:dyDescent="0.3">
      <c r="A216" s="679"/>
      <c r="B216" s="701"/>
      <c r="C216" s="679"/>
      <c r="D216" s="131">
        <v>199</v>
      </c>
      <c r="E216" s="713" t="s">
        <v>306</v>
      </c>
      <c r="F216" s="233" t="s">
        <v>305</v>
      </c>
      <c r="G216" s="177">
        <v>18200</v>
      </c>
      <c r="H216" s="696" t="s">
        <v>304</v>
      </c>
      <c r="I216" s="762">
        <v>8467000</v>
      </c>
      <c r="J216" s="763">
        <v>8511</v>
      </c>
      <c r="K216" s="725"/>
      <c r="L216" s="627" t="s">
        <v>599</v>
      </c>
      <c r="M216" s="627"/>
      <c r="N216" s="627"/>
      <c r="O216" s="622"/>
      <c r="P216" s="627" t="s">
        <v>603</v>
      </c>
      <c r="Q216" s="627">
        <v>1</v>
      </c>
      <c r="R216" s="622">
        <f>Q216*232000*12*1.195+Q219*224200*12*1.195</f>
        <v>6541908</v>
      </c>
      <c r="S216" s="623">
        <v>4000000</v>
      </c>
      <c r="T216" s="623">
        <v>8000000</v>
      </c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</row>
    <row r="217" spans="1:47" s="225" customFormat="1" ht="18.75" customHeight="1" x14ac:dyDescent="0.3">
      <c r="A217" s="679"/>
      <c r="B217" s="701"/>
      <c r="C217" s="679"/>
      <c r="D217" s="131">
        <v>200</v>
      </c>
      <c r="E217" s="637"/>
      <c r="F217" s="152" t="s">
        <v>303</v>
      </c>
      <c r="G217" s="247">
        <v>3912</v>
      </c>
      <c r="H217" s="697"/>
      <c r="I217" s="657"/>
      <c r="J217" s="764"/>
      <c r="K217" s="725"/>
      <c r="L217" s="627"/>
      <c r="M217" s="627"/>
      <c r="N217" s="627"/>
      <c r="O217" s="622"/>
      <c r="P217" s="627"/>
      <c r="Q217" s="627"/>
      <c r="R217" s="622"/>
      <c r="S217" s="623"/>
      <c r="T217" s="623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</row>
    <row r="218" spans="1:47" s="225" customFormat="1" ht="18.75" customHeight="1" x14ac:dyDescent="0.3">
      <c r="A218" s="679"/>
      <c r="B218" s="701"/>
      <c r="C218" s="679"/>
      <c r="D218" s="131">
        <v>201</v>
      </c>
      <c r="E218" s="637"/>
      <c r="F218" s="152" t="s">
        <v>302</v>
      </c>
      <c r="G218" s="247">
        <v>1540</v>
      </c>
      <c r="H218" s="697"/>
      <c r="I218" s="657"/>
      <c r="J218" s="764"/>
      <c r="K218" s="725"/>
      <c r="L218" s="627"/>
      <c r="M218" s="627"/>
      <c r="N218" s="627"/>
      <c r="O218" s="622"/>
      <c r="P218" s="627"/>
      <c r="Q218" s="627"/>
      <c r="R218" s="622"/>
      <c r="S218" s="623"/>
      <c r="T218" s="623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</row>
    <row r="219" spans="1:47" s="225" customFormat="1" ht="18.75" customHeight="1" x14ac:dyDescent="0.3">
      <c r="A219" s="679"/>
      <c r="B219" s="701"/>
      <c r="C219" s="679"/>
      <c r="D219" s="131">
        <v>202</v>
      </c>
      <c r="E219" s="637"/>
      <c r="F219" s="246" t="s">
        <v>301</v>
      </c>
      <c r="G219" s="245">
        <v>857</v>
      </c>
      <c r="H219" s="697"/>
      <c r="I219" s="657"/>
      <c r="J219" s="764"/>
      <c r="K219" s="725"/>
      <c r="L219" s="627"/>
      <c r="M219" s="627"/>
      <c r="N219" s="627"/>
      <c r="O219" s="622"/>
      <c r="P219" s="627" t="s">
        <v>97</v>
      </c>
      <c r="Q219" s="627">
        <v>1</v>
      </c>
      <c r="R219" s="622"/>
      <c r="S219" s="623"/>
      <c r="T219" s="623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</row>
    <row r="220" spans="1:47" s="225" customFormat="1" ht="18.75" customHeight="1" x14ac:dyDescent="0.3">
      <c r="A220" s="679"/>
      <c r="B220" s="701"/>
      <c r="C220" s="679"/>
      <c r="D220" s="131">
        <v>203</v>
      </c>
      <c r="E220" s="637"/>
      <c r="F220" s="233" t="s">
        <v>300</v>
      </c>
      <c r="G220" s="244">
        <v>798</v>
      </c>
      <c r="H220" s="697"/>
      <c r="I220" s="657"/>
      <c r="J220" s="764"/>
      <c r="K220" s="725"/>
      <c r="L220" s="627"/>
      <c r="M220" s="627"/>
      <c r="N220" s="627"/>
      <c r="O220" s="622"/>
      <c r="P220" s="627"/>
      <c r="Q220" s="627"/>
      <c r="R220" s="622"/>
      <c r="S220" s="623"/>
      <c r="T220" s="623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</row>
    <row r="221" spans="1:47" s="225" customFormat="1" ht="18.75" customHeight="1" thickBot="1" x14ac:dyDescent="0.35">
      <c r="A221" s="679"/>
      <c r="B221" s="701"/>
      <c r="C221" s="680"/>
      <c r="D221" s="131">
        <v>204</v>
      </c>
      <c r="E221" s="638"/>
      <c r="F221" s="243" t="s">
        <v>299</v>
      </c>
      <c r="G221" s="242">
        <v>7640</v>
      </c>
      <c r="H221" s="761"/>
      <c r="I221" s="658"/>
      <c r="J221" s="765"/>
      <c r="K221" s="726"/>
      <c r="L221" s="627"/>
      <c r="M221" s="627"/>
      <c r="N221" s="627"/>
      <c r="O221" s="622"/>
      <c r="P221" s="627"/>
      <c r="Q221" s="627"/>
      <c r="R221" s="622"/>
      <c r="S221" s="623"/>
      <c r="T221" s="623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</row>
    <row r="222" spans="1:47" s="225" customFormat="1" ht="30.75" x14ac:dyDescent="0.3">
      <c r="A222" s="679"/>
      <c r="B222" s="701"/>
      <c r="C222" s="678" t="s">
        <v>298</v>
      </c>
      <c r="D222" s="131">
        <v>205</v>
      </c>
      <c r="E222" s="110" t="s">
        <v>297</v>
      </c>
      <c r="F222" s="241" t="s">
        <v>296</v>
      </c>
      <c r="G222" s="240">
        <v>16100</v>
      </c>
      <c r="H222" s="239" t="s">
        <v>295</v>
      </c>
      <c r="I222" s="369">
        <v>441228299</v>
      </c>
      <c r="J222" s="227">
        <v>0</v>
      </c>
      <c r="K222" s="730" t="s">
        <v>121</v>
      </c>
      <c r="L222" s="377" t="s">
        <v>599</v>
      </c>
      <c r="M222" s="450"/>
      <c r="N222" s="450"/>
      <c r="O222" s="446"/>
      <c r="P222" s="450"/>
      <c r="Q222" s="450"/>
      <c r="R222" s="446"/>
      <c r="S222" s="461">
        <v>2000000</v>
      </c>
      <c r="T222" s="461">
        <v>4000000</v>
      </c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</row>
    <row r="223" spans="1:47" s="225" customFormat="1" ht="90.75" x14ac:dyDescent="0.3">
      <c r="A223" s="679"/>
      <c r="B223" s="701"/>
      <c r="C223" s="679"/>
      <c r="D223" s="131">
        <v>206</v>
      </c>
      <c r="E223" s="116" t="s">
        <v>680</v>
      </c>
      <c r="F223" s="575" t="s">
        <v>294</v>
      </c>
      <c r="G223" s="237">
        <v>10705</v>
      </c>
      <c r="H223" s="236" t="s">
        <v>678</v>
      </c>
      <c r="I223" s="112">
        <v>0</v>
      </c>
      <c r="J223" s="235">
        <v>0</v>
      </c>
      <c r="K223" s="731"/>
      <c r="L223" s="375" t="s">
        <v>599</v>
      </c>
      <c r="M223" s="449"/>
      <c r="N223" s="450"/>
      <c r="O223" s="451"/>
      <c r="P223" s="450"/>
      <c r="Q223" s="449"/>
      <c r="R223" s="446"/>
      <c r="S223" s="506">
        <v>2000000</v>
      </c>
      <c r="T223" s="461">
        <f>10705*350</f>
        <v>3746750</v>
      </c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</row>
    <row r="224" spans="1:47" s="225" customFormat="1" ht="33" customHeight="1" x14ac:dyDescent="0.3">
      <c r="A224" s="679"/>
      <c r="B224" s="701"/>
      <c r="C224" s="679"/>
      <c r="D224" s="131">
        <v>207</v>
      </c>
      <c r="E224" s="713" t="s">
        <v>690</v>
      </c>
      <c r="F224" s="215" t="s">
        <v>293</v>
      </c>
      <c r="G224" s="234">
        <v>0</v>
      </c>
      <c r="H224" s="758" t="s">
        <v>292</v>
      </c>
      <c r="I224" s="699">
        <v>0</v>
      </c>
      <c r="J224" s="763">
        <v>0</v>
      </c>
      <c r="K224" s="731"/>
      <c r="L224" s="755" t="s">
        <v>600</v>
      </c>
      <c r="M224" s="755"/>
      <c r="N224" s="755"/>
      <c r="O224" s="628"/>
      <c r="P224" s="755"/>
      <c r="Q224" s="755"/>
      <c r="R224" s="628"/>
      <c r="S224" s="623">
        <v>2000000</v>
      </c>
      <c r="T224" s="623">
        <f>9620*350</f>
        <v>3367000</v>
      </c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</row>
    <row r="225" spans="1:47" s="225" customFormat="1" ht="29.25" customHeight="1" x14ac:dyDescent="0.3">
      <c r="A225" s="679"/>
      <c r="B225" s="701"/>
      <c r="C225" s="679"/>
      <c r="D225" s="131">
        <v>208</v>
      </c>
      <c r="E225" s="720"/>
      <c r="F225" s="233" t="s">
        <v>291</v>
      </c>
      <c r="G225" s="232">
        <v>2700</v>
      </c>
      <c r="H225" s="759"/>
      <c r="I225" s="774"/>
      <c r="J225" s="827"/>
      <c r="K225" s="731"/>
      <c r="L225" s="755"/>
      <c r="M225" s="755"/>
      <c r="N225" s="755"/>
      <c r="O225" s="628"/>
      <c r="P225" s="755"/>
      <c r="Q225" s="755"/>
      <c r="R225" s="628"/>
      <c r="S225" s="623"/>
      <c r="T225" s="623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</row>
    <row r="226" spans="1:47" s="225" customFormat="1" ht="30.75" x14ac:dyDescent="0.3">
      <c r="A226" s="679"/>
      <c r="B226" s="701"/>
      <c r="C226" s="679"/>
      <c r="D226" s="131">
        <v>209</v>
      </c>
      <c r="E226" s="231" t="s">
        <v>290</v>
      </c>
      <c r="F226" s="230" t="s">
        <v>289</v>
      </c>
      <c r="G226" s="229">
        <v>4690</v>
      </c>
      <c r="H226" s="228" t="s">
        <v>288</v>
      </c>
      <c r="I226" s="369">
        <v>180000000</v>
      </c>
      <c r="J226" s="227">
        <v>0</v>
      </c>
      <c r="K226" s="731"/>
      <c r="L226" s="377" t="s">
        <v>599</v>
      </c>
      <c r="M226" s="450"/>
      <c r="N226" s="450"/>
      <c r="O226" s="446"/>
      <c r="P226" s="450" t="s">
        <v>610</v>
      </c>
      <c r="Q226" s="450">
        <v>2</v>
      </c>
      <c r="R226" s="446">
        <f>Q226*218100*12*1.195</f>
        <v>6255108</v>
      </c>
      <c r="S226" s="461">
        <v>1500000</v>
      </c>
      <c r="T226" s="461">
        <f>10000*350</f>
        <v>3500000</v>
      </c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</row>
    <row r="227" spans="1:47" s="185" customFormat="1" ht="19.5" customHeight="1" x14ac:dyDescent="0.3">
      <c r="A227" s="679"/>
      <c r="B227" s="701"/>
      <c r="C227" s="679"/>
      <c r="D227" s="131">
        <v>210</v>
      </c>
      <c r="E227" s="576" t="s">
        <v>680</v>
      </c>
      <c r="F227" s="224" t="s">
        <v>287</v>
      </c>
      <c r="G227" s="223">
        <v>16895</v>
      </c>
      <c r="H227" s="756" t="s">
        <v>679</v>
      </c>
      <c r="I227" s="675">
        <v>1313012992</v>
      </c>
      <c r="J227" s="798">
        <v>0</v>
      </c>
      <c r="K227" s="731"/>
      <c r="L227" s="585" t="s">
        <v>599</v>
      </c>
      <c r="M227" s="449"/>
      <c r="N227" s="449"/>
      <c r="O227" s="451"/>
      <c r="P227" s="449"/>
      <c r="Q227" s="449"/>
      <c r="R227" s="451"/>
      <c r="S227" s="506">
        <v>1000000</v>
      </c>
      <c r="T227" s="506">
        <f>G227*350</f>
        <v>5913250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</row>
    <row r="228" spans="1:47" s="185" customFormat="1" ht="19.5" customHeight="1" x14ac:dyDescent="0.3">
      <c r="A228" s="679"/>
      <c r="B228" s="701"/>
      <c r="C228" s="679"/>
      <c r="D228" s="131">
        <v>211</v>
      </c>
      <c r="E228" s="577"/>
      <c r="F228" s="198" t="s">
        <v>286</v>
      </c>
      <c r="G228" s="141">
        <v>7322</v>
      </c>
      <c r="H228" s="903"/>
      <c r="I228" s="676"/>
      <c r="J228" s="905"/>
      <c r="K228" s="731"/>
      <c r="L228" s="586"/>
      <c r="M228" s="449"/>
      <c r="N228" s="449"/>
      <c r="O228" s="451"/>
      <c r="P228" s="449"/>
      <c r="Q228" s="449"/>
      <c r="R228" s="451"/>
      <c r="S228" s="506">
        <v>500000</v>
      </c>
      <c r="T228" s="506">
        <f t="shared" ref="T228:T234" si="0">G228*350</f>
        <v>2562700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</row>
    <row r="229" spans="1:47" s="185" customFormat="1" ht="19.5" customHeight="1" x14ac:dyDescent="0.3">
      <c r="A229" s="679"/>
      <c r="B229" s="701"/>
      <c r="C229" s="679"/>
      <c r="D229" s="131">
        <v>212</v>
      </c>
      <c r="E229" s="577"/>
      <c r="F229" s="158" t="s">
        <v>285</v>
      </c>
      <c r="G229" s="157">
        <v>3896</v>
      </c>
      <c r="H229" s="903"/>
      <c r="I229" s="676"/>
      <c r="J229" s="905"/>
      <c r="K229" s="731"/>
      <c r="L229" s="586"/>
      <c r="M229" s="449"/>
      <c r="N229" s="449"/>
      <c r="O229" s="451"/>
      <c r="P229" s="449"/>
      <c r="Q229" s="449"/>
      <c r="R229" s="451"/>
      <c r="S229" s="506">
        <v>500000</v>
      </c>
      <c r="T229" s="506">
        <f t="shared" si="0"/>
        <v>1363600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</row>
    <row r="230" spans="1:47" s="185" customFormat="1" ht="38.1" customHeight="1" x14ac:dyDescent="0.3">
      <c r="A230" s="679"/>
      <c r="B230" s="701"/>
      <c r="C230" s="679"/>
      <c r="D230" s="131">
        <v>213</v>
      </c>
      <c r="E230" s="578"/>
      <c r="F230" s="158" t="s">
        <v>284</v>
      </c>
      <c r="G230" s="157">
        <v>4142</v>
      </c>
      <c r="H230" s="904"/>
      <c r="I230" s="677"/>
      <c r="J230" s="799"/>
      <c r="K230" s="731"/>
      <c r="L230" s="587"/>
      <c r="M230" s="449"/>
      <c r="N230" s="449"/>
      <c r="O230" s="451"/>
      <c r="P230" s="449"/>
      <c r="Q230" s="449"/>
      <c r="R230" s="451"/>
      <c r="S230" s="506">
        <v>500000</v>
      </c>
      <c r="T230" s="506">
        <f t="shared" si="0"/>
        <v>1449700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</row>
    <row r="231" spans="1:47" s="185" customFormat="1" ht="45.75" x14ac:dyDescent="0.3">
      <c r="A231" s="679"/>
      <c r="B231" s="701"/>
      <c r="C231" s="679"/>
      <c r="D231" s="131">
        <v>214</v>
      </c>
      <c r="E231" s="208" t="s">
        <v>232</v>
      </c>
      <c r="F231" s="197" t="s">
        <v>283</v>
      </c>
      <c r="G231" s="182">
        <v>157</v>
      </c>
      <c r="H231" s="194" t="s">
        <v>282</v>
      </c>
      <c r="I231" s="370">
        <v>0</v>
      </c>
      <c r="J231" s="218">
        <v>0</v>
      </c>
      <c r="K231" s="731"/>
      <c r="L231" s="375" t="s">
        <v>600</v>
      </c>
      <c r="M231" s="449"/>
      <c r="N231" s="449"/>
      <c r="O231" s="451"/>
      <c r="P231" s="449"/>
      <c r="Q231" s="449"/>
      <c r="R231" s="451"/>
      <c r="S231" s="506">
        <v>200000</v>
      </c>
      <c r="T231" s="506">
        <f t="shared" si="0"/>
        <v>54950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</row>
    <row r="232" spans="1:47" s="185" customFormat="1" ht="19.5" customHeight="1" x14ac:dyDescent="0.3">
      <c r="A232" s="679"/>
      <c r="B232" s="701"/>
      <c r="C232" s="679"/>
      <c r="D232" s="131">
        <v>215</v>
      </c>
      <c r="E232" s="576" t="s">
        <v>691</v>
      </c>
      <c r="F232" s="158" t="s">
        <v>281</v>
      </c>
      <c r="G232" s="157">
        <v>4250</v>
      </c>
      <c r="H232" s="579" t="s">
        <v>679</v>
      </c>
      <c r="I232" s="582">
        <v>0</v>
      </c>
      <c r="J232" s="582">
        <v>0</v>
      </c>
      <c r="K232" s="731"/>
      <c r="L232" s="585" t="s">
        <v>599</v>
      </c>
      <c r="M232" s="449"/>
      <c r="N232" s="449"/>
      <c r="O232" s="451"/>
      <c r="P232" s="449"/>
      <c r="Q232" s="449"/>
      <c r="R232" s="451"/>
      <c r="S232" s="506">
        <v>500000</v>
      </c>
      <c r="T232" s="506">
        <f t="shared" si="0"/>
        <v>1487500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</row>
    <row r="233" spans="1:47" s="185" customFormat="1" ht="19.5" customHeight="1" x14ac:dyDescent="0.3">
      <c r="A233" s="679"/>
      <c r="B233" s="701"/>
      <c r="C233" s="679"/>
      <c r="D233" s="131">
        <v>216</v>
      </c>
      <c r="E233" s="577"/>
      <c r="F233" s="158" t="s">
        <v>280</v>
      </c>
      <c r="G233" s="157">
        <v>2670</v>
      </c>
      <c r="H233" s="580"/>
      <c r="I233" s="583"/>
      <c r="J233" s="583"/>
      <c r="K233" s="731"/>
      <c r="L233" s="586"/>
      <c r="M233" s="449"/>
      <c r="N233" s="449"/>
      <c r="O233" s="451"/>
      <c r="P233" s="449"/>
      <c r="Q233" s="449"/>
      <c r="R233" s="451"/>
      <c r="S233" s="506">
        <v>500000</v>
      </c>
      <c r="T233" s="506">
        <f t="shared" si="0"/>
        <v>934500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</row>
    <row r="234" spans="1:47" s="185" customFormat="1" ht="19.5" customHeight="1" x14ac:dyDescent="0.3">
      <c r="A234" s="679"/>
      <c r="B234" s="701"/>
      <c r="C234" s="679"/>
      <c r="D234" s="131">
        <v>217</v>
      </c>
      <c r="E234" s="578"/>
      <c r="F234" s="158" t="s">
        <v>279</v>
      </c>
      <c r="G234" s="157">
        <v>2063</v>
      </c>
      <c r="H234" s="581"/>
      <c r="I234" s="584"/>
      <c r="J234" s="584"/>
      <c r="K234" s="731"/>
      <c r="L234" s="587"/>
      <c r="M234" s="449"/>
      <c r="N234" s="449"/>
      <c r="O234" s="451"/>
      <c r="P234" s="449"/>
      <c r="Q234" s="449"/>
      <c r="R234" s="451"/>
      <c r="S234" s="506">
        <v>500000</v>
      </c>
      <c r="T234" s="506">
        <f t="shared" si="0"/>
        <v>722050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</row>
    <row r="235" spans="1:47" s="185" customFormat="1" ht="19.5" customHeight="1" x14ac:dyDescent="0.3">
      <c r="A235" s="679"/>
      <c r="B235" s="701"/>
      <c r="C235" s="679"/>
      <c r="D235" s="131">
        <v>218</v>
      </c>
      <c r="E235" s="713" t="s">
        <v>278</v>
      </c>
      <c r="F235" s="158" t="s">
        <v>277</v>
      </c>
      <c r="G235" s="157">
        <v>2671</v>
      </c>
      <c r="H235" s="579" t="s">
        <v>276</v>
      </c>
      <c r="I235" s="582">
        <v>140000000</v>
      </c>
      <c r="J235" s="582">
        <v>0</v>
      </c>
      <c r="K235" s="731"/>
      <c r="L235" s="621" t="s">
        <v>599</v>
      </c>
      <c r="M235" s="621"/>
      <c r="N235" s="621"/>
      <c r="O235" s="624"/>
      <c r="P235" s="621"/>
      <c r="Q235" s="621"/>
      <c r="R235" s="624"/>
      <c r="S235" s="604">
        <v>500000</v>
      </c>
      <c r="T235" s="604">
        <v>1500000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</row>
    <row r="236" spans="1:47" s="185" customFormat="1" x14ac:dyDescent="0.3">
      <c r="A236" s="679"/>
      <c r="B236" s="701"/>
      <c r="C236" s="679"/>
      <c r="D236" s="131">
        <v>219</v>
      </c>
      <c r="E236" s="720"/>
      <c r="F236" s="158" t="s">
        <v>275</v>
      </c>
      <c r="G236" s="157">
        <v>3744</v>
      </c>
      <c r="H236" s="581"/>
      <c r="I236" s="584"/>
      <c r="J236" s="584"/>
      <c r="K236" s="731"/>
      <c r="L236" s="621"/>
      <c r="M236" s="621"/>
      <c r="N236" s="621"/>
      <c r="O236" s="624"/>
      <c r="P236" s="621"/>
      <c r="Q236" s="621"/>
      <c r="R236" s="624"/>
      <c r="S236" s="604"/>
      <c r="T236" s="604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</row>
    <row r="237" spans="1:47" s="185" customFormat="1" ht="92.25" customHeight="1" x14ac:dyDescent="0.3">
      <c r="A237" s="679"/>
      <c r="B237" s="701"/>
      <c r="C237" s="679"/>
      <c r="D237" s="131">
        <v>220</v>
      </c>
      <c r="E237" s="208" t="s">
        <v>691</v>
      </c>
      <c r="F237" s="158" t="s">
        <v>274</v>
      </c>
      <c r="G237" s="157">
        <v>7950</v>
      </c>
      <c r="H237" s="194" t="s">
        <v>692</v>
      </c>
      <c r="I237" s="218">
        <v>0</v>
      </c>
      <c r="J237" s="218">
        <v>0</v>
      </c>
      <c r="K237" s="731"/>
      <c r="L237" s="375" t="s">
        <v>599</v>
      </c>
      <c r="M237" s="449"/>
      <c r="N237" s="449"/>
      <c r="O237" s="451"/>
      <c r="P237" s="449"/>
      <c r="Q237" s="449"/>
      <c r="R237" s="451"/>
      <c r="S237" s="506">
        <v>500000</v>
      </c>
      <c r="T237" s="506">
        <f>G237*350</f>
        <v>2782500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</row>
    <row r="238" spans="1:47" s="185" customFormat="1" ht="19.5" customHeight="1" x14ac:dyDescent="0.3">
      <c r="A238" s="679"/>
      <c r="B238" s="701"/>
      <c r="C238" s="679"/>
      <c r="D238" s="131">
        <v>221</v>
      </c>
      <c r="E238" s="713" t="s">
        <v>273</v>
      </c>
      <c r="F238" s="158" t="s">
        <v>272</v>
      </c>
      <c r="G238" s="157">
        <v>3146</v>
      </c>
      <c r="H238" s="913" t="s">
        <v>271</v>
      </c>
      <c r="I238" s="675">
        <f>1750000000+O238</f>
        <v>1830000000</v>
      </c>
      <c r="J238" s="582">
        <v>6075</v>
      </c>
      <c r="K238" s="731"/>
      <c r="L238" s="621" t="s">
        <v>599</v>
      </c>
      <c r="M238" s="891" t="s">
        <v>632</v>
      </c>
      <c r="N238" s="585">
        <v>1</v>
      </c>
      <c r="O238" s="624">
        <v>80000000</v>
      </c>
      <c r="P238" s="621" t="s">
        <v>610</v>
      </c>
      <c r="Q238" s="621">
        <v>4</v>
      </c>
      <c r="R238" s="624">
        <f>218100*12*1.195*Q238</f>
        <v>12510216</v>
      </c>
      <c r="S238" s="604">
        <v>3000000</v>
      </c>
      <c r="T238" s="604">
        <v>7000000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</row>
    <row r="239" spans="1:47" s="185" customFormat="1" ht="19.5" customHeight="1" x14ac:dyDescent="0.3">
      <c r="A239" s="679"/>
      <c r="B239" s="701"/>
      <c r="C239" s="679"/>
      <c r="D239" s="131">
        <v>222</v>
      </c>
      <c r="E239" s="637"/>
      <c r="F239" s="158" t="s">
        <v>270</v>
      </c>
      <c r="G239" s="157">
        <v>5781</v>
      </c>
      <c r="H239" s="914"/>
      <c r="I239" s="676"/>
      <c r="J239" s="583"/>
      <c r="K239" s="731"/>
      <c r="L239" s="621"/>
      <c r="M239" s="586"/>
      <c r="N239" s="586"/>
      <c r="O239" s="624"/>
      <c r="P239" s="621"/>
      <c r="Q239" s="621"/>
      <c r="R239" s="624"/>
      <c r="S239" s="604"/>
      <c r="T239" s="604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</row>
    <row r="240" spans="1:47" s="185" customFormat="1" ht="19.5" customHeight="1" x14ac:dyDescent="0.3">
      <c r="A240" s="679"/>
      <c r="B240" s="701"/>
      <c r="C240" s="679"/>
      <c r="D240" s="131">
        <v>223</v>
      </c>
      <c r="E240" s="637"/>
      <c r="F240" s="197" t="s">
        <v>123</v>
      </c>
      <c r="G240" s="182" t="s">
        <v>114</v>
      </c>
      <c r="H240" s="914"/>
      <c r="I240" s="676"/>
      <c r="J240" s="583"/>
      <c r="K240" s="731"/>
      <c r="L240" s="621"/>
      <c r="M240" s="586"/>
      <c r="N240" s="586"/>
      <c r="O240" s="624"/>
      <c r="P240" s="621"/>
      <c r="Q240" s="621"/>
      <c r="R240" s="624"/>
      <c r="S240" s="604"/>
      <c r="T240" s="604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</row>
    <row r="241" spans="1:47" s="185" customFormat="1" ht="19.5" customHeight="1" x14ac:dyDescent="0.3">
      <c r="A241" s="679"/>
      <c r="B241" s="701"/>
      <c r="C241" s="679"/>
      <c r="D241" s="131">
        <v>224</v>
      </c>
      <c r="E241" s="637"/>
      <c r="F241" s="152" t="s">
        <v>269</v>
      </c>
      <c r="G241" s="219">
        <v>1600</v>
      </c>
      <c r="H241" s="914"/>
      <c r="I241" s="676"/>
      <c r="J241" s="583"/>
      <c r="K241" s="731"/>
      <c r="L241" s="621"/>
      <c r="M241" s="586"/>
      <c r="N241" s="586"/>
      <c r="O241" s="624"/>
      <c r="P241" s="621"/>
      <c r="Q241" s="621"/>
      <c r="R241" s="624"/>
      <c r="S241" s="604"/>
      <c r="T241" s="604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</row>
    <row r="242" spans="1:47" s="185" customFormat="1" ht="19.5" customHeight="1" x14ac:dyDescent="0.3">
      <c r="A242" s="679"/>
      <c r="B242" s="701"/>
      <c r="C242" s="679"/>
      <c r="D242" s="131">
        <v>225</v>
      </c>
      <c r="E242" s="637"/>
      <c r="F242" s="152" t="s">
        <v>268</v>
      </c>
      <c r="G242" s="219">
        <v>2580</v>
      </c>
      <c r="H242" s="914"/>
      <c r="I242" s="676"/>
      <c r="J242" s="583"/>
      <c r="K242" s="731"/>
      <c r="L242" s="621"/>
      <c r="M242" s="892" t="s">
        <v>633</v>
      </c>
      <c r="N242" s="586">
        <v>1</v>
      </c>
      <c r="O242" s="624"/>
      <c r="P242" s="621"/>
      <c r="Q242" s="621"/>
      <c r="R242" s="624"/>
      <c r="S242" s="604"/>
      <c r="T242" s="604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</row>
    <row r="243" spans="1:47" s="185" customFormat="1" ht="19.5" customHeight="1" x14ac:dyDescent="0.3">
      <c r="A243" s="679"/>
      <c r="B243" s="701"/>
      <c r="C243" s="679"/>
      <c r="D243" s="131">
        <v>226</v>
      </c>
      <c r="E243" s="637"/>
      <c r="F243" s="222" t="s">
        <v>267</v>
      </c>
      <c r="G243" s="221">
        <v>4875</v>
      </c>
      <c r="H243" s="914"/>
      <c r="I243" s="676"/>
      <c r="J243" s="583"/>
      <c r="K243" s="731"/>
      <c r="L243" s="621"/>
      <c r="M243" s="586"/>
      <c r="N243" s="586"/>
      <c r="O243" s="624"/>
      <c r="P243" s="621"/>
      <c r="Q243" s="621"/>
      <c r="R243" s="624"/>
      <c r="S243" s="604"/>
      <c r="T243" s="604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</row>
    <row r="244" spans="1:47" s="185" customFormat="1" ht="19.5" customHeight="1" x14ac:dyDescent="0.3">
      <c r="A244" s="679"/>
      <c r="B244" s="701"/>
      <c r="C244" s="679"/>
      <c r="D244" s="131">
        <v>227</v>
      </c>
      <c r="E244" s="720"/>
      <c r="F244" s="222" t="s">
        <v>266</v>
      </c>
      <c r="G244" s="221">
        <v>5398</v>
      </c>
      <c r="H244" s="915"/>
      <c r="I244" s="677"/>
      <c r="J244" s="584"/>
      <c r="K244" s="731"/>
      <c r="L244" s="621"/>
      <c r="M244" s="587"/>
      <c r="N244" s="587"/>
      <c r="O244" s="624"/>
      <c r="P244" s="621"/>
      <c r="Q244" s="621"/>
      <c r="R244" s="624"/>
      <c r="S244" s="604"/>
      <c r="T244" s="604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</row>
    <row r="245" spans="1:47" s="185" customFormat="1" ht="19.5" customHeight="1" x14ac:dyDescent="0.3">
      <c r="A245" s="679"/>
      <c r="B245" s="701"/>
      <c r="C245" s="679"/>
      <c r="D245" s="131">
        <v>228</v>
      </c>
      <c r="E245" s="208"/>
      <c r="F245" s="145" t="s">
        <v>265</v>
      </c>
      <c r="G245" s="168">
        <v>17100</v>
      </c>
      <c r="H245" s="156" t="s">
        <v>111</v>
      </c>
      <c r="I245" s="218">
        <v>0</v>
      </c>
      <c r="J245" s="220">
        <v>0</v>
      </c>
      <c r="K245" s="731"/>
      <c r="L245" s="375" t="s">
        <v>600</v>
      </c>
      <c r="M245" s="449"/>
      <c r="N245" s="449"/>
      <c r="O245" s="451"/>
      <c r="P245" s="449"/>
      <c r="Q245" s="449"/>
      <c r="R245" s="451"/>
      <c r="S245" s="506">
        <v>1000000</v>
      </c>
      <c r="T245" s="506">
        <f>G245*350</f>
        <v>5985000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</row>
    <row r="246" spans="1:47" s="185" customFormat="1" ht="19.5" customHeight="1" x14ac:dyDescent="0.3">
      <c r="A246" s="679"/>
      <c r="B246" s="701"/>
      <c r="C246" s="679"/>
      <c r="D246" s="131">
        <v>229</v>
      </c>
      <c r="E246" s="208" t="s">
        <v>264</v>
      </c>
      <c r="F246" s="152" t="s">
        <v>263</v>
      </c>
      <c r="G246" s="219">
        <v>23700</v>
      </c>
      <c r="H246" s="156" t="s">
        <v>262</v>
      </c>
      <c r="I246" s="218">
        <v>105000000</v>
      </c>
      <c r="J246" s="220">
        <v>0</v>
      </c>
      <c r="K246" s="731"/>
      <c r="L246" s="375" t="s">
        <v>599</v>
      </c>
      <c r="M246" s="449"/>
      <c r="N246" s="449"/>
      <c r="O246" s="451"/>
      <c r="P246" s="449"/>
      <c r="Q246" s="449"/>
      <c r="R246" s="451"/>
      <c r="S246" s="506">
        <v>1500000</v>
      </c>
      <c r="T246" s="506">
        <f>G246*350</f>
        <v>8295000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</row>
    <row r="247" spans="1:47" s="185" customFormat="1" ht="19.5" customHeight="1" x14ac:dyDescent="0.3">
      <c r="A247" s="679"/>
      <c r="B247" s="701"/>
      <c r="C247" s="679"/>
      <c r="D247" s="131">
        <v>230</v>
      </c>
      <c r="E247" s="208"/>
      <c r="F247" s="145" t="s">
        <v>261</v>
      </c>
      <c r="G247" s="168">
        <v>18200</v>
      </c>
      <c r="H247" s="156" t="s">
        <v>111</v>
      </c>
      <c r="I247" s="218">
        <v>0</v>
      </c>
      <c r="J247" s="220">
        <v>0</v>
      </c>
      <c r="K247" s="731"/>
      <c r="L247" s="375" t="s">
        <v>600</v>
      </c>
      <c r="M247" s="449"/>
      <c r="N247" s="449"/>
      <c r="O247" s="451"/>
      <c r="P247" s="449"/>
      <c r="Q247" s="449"/>
      <c r="R247" s="451"/>
      <c r="S247" s="506">
        <v>1000000</v>
      </c>
      <c r="T247" s="506">
        <f>G247*350</f>
        <v>6370000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</row>
    <row r="248" spans="1:47" s="185" customFormat="1" ht="60.75" x14ac:dyDescent="0.3">
      <c r="A248" s="679"/>
      <c r="B248" s="701"/>
      <c r="C248" s="679"/>
      <c r="D248" s="131">
        <v>231</v>
      </c>
      <c r="E248" s="208" t="s">
        <v>260</v>
      </c>
      <c r="F248" s="152" t="s">
        <v>259</v>
      </c>
      <c r="G248" s="219">
        <v>19270</v>
      </c>
      <c r="H248" s="194" t="s">
        <v>258</v>
      </c>
      <c r="I248" s="371">
        <v>0</v>
      </c>
      <c r="J248" s="218">
        <v>0</v>
      </c>
      <c r="K248" s="731"/>
      <c r="L248" s="6" t="s">
        <v>602</v>
      </c>
      <c r="M248" s="6"/>
      <c r="N248" s="6"/>
      <c r="O248" s="380"/>
      <c r="P248" s="6"/>
      <c r="Q248" s="6"/>
      <c r="R248" s="380"/>
      <c r="S248" s="518">
        <v>3000000</v>
      </c>
      <c r="T248" s="506">
        <f>G248*350</f>
        <v>6744500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</row>
    <row r="249" spans="1:47" s="185" customFormat="1" ht="19.5" customHeight="1" x14ac:dyDescent="0.3">
      <c r="A249" s="679"/>
      <c r="B249" s="701"/>
      <c r="C249" s="679"/>
      <c r="D249" s="131">
        <v>232</v>
      </c>
      <c r="E249" s="713" t="s">
        <v>257</v>
      </c>
      <c r="F249" s="145" t="s">
        <v>256</v>
      </c>
      <c r="G249" s="168">
        <v>1600</v>
      </c>
      <c r="H249" s="756" t="s">
        <v>255</v>
      </c>
      <c r="I249" s="582">
        <v>0</v>
      </c>
      <c r="J249" s="582">
        <v>0</v>
      </c>
      <c r="K249" s="731"/>
      <c r="L249" s="621" t="s">
        <v>600</v>
      </c>
      <c r="M249" s="621"/>
      <c r="N249" s="621"/>
      <c r="O249" s="624"/>
      <c r="P249" s="621"/>
      <c r="Q249" s="621"/>
      <c r="R249" s="624"/>
      <c r="S249" s="604">
        <v>1500000</v>
      </c>
      <c r="T249" s="604">
        <v>8295000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</row>
    <row r="250" spans="1:47" s="185" customFormat="1" x14ac:dyDescent="0.3">
      <c r="A250" s="679"/>
      <c r="B250" s="701"/>
      <c r="C250" s="679"/>
      <c r="D250" s="131">
        <v>233</v>
      </c>
      <c r="E250" s="720"/>
      <c r="F250" s="217" t="s">
        <v>254</v>
      </c>
      <c r="G250" s="216">
        <v>5300</v>
      </c>
      <c r="H250" s="757"/>
      <c r="I250" s="584"/>
      <c r="J250" s="584"/>
      <c r="K250" s="731"/>
      <c r="L250" s="621"/>
      <c r="M250" s="621"/>
      <c r="N250" s="621"/>
      <c r="O250" s="624"/>
      <c r="P250" s="621"/>
      <c r="Q250" s="621"/>
      <c r="R250" s="624"/>
      <c r="S250" s="604"/>
      <c r="T250" s="604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</row>
    <row r="251" spans="1:47" s="185" customFormat="1" ht="30.75" x14ac:dyDescent="0.3">
      <c r="A251" s="679"/>
      <c r="B251" s="701"/>
      <c r="C251" s="679"/>
      <c r="D251" s="131">
        <v>234</v>
      </c>
      <c r="E251" s="208" t="s">
        <v>46</v>
      </c>
      <c r="F251" s="145" t="s">
        <v>253</v>
      </c>
      <c r="G251" s="168">
        <v>10400</v>
      </c>
      <c r="H251" s="194" t="s">
        <v>227</v>
      </c>
      <c r="I251" s="218">
        <v>0</v>
      </c>
      <c r="J251" s="209">
        <v>0</v>
      </c>
      <c r="K251" s="731"/>
      <c r="L251" s="375" t="s">
        <v>600</v>
      </c>
      <c r="M251" s="449"/>
      <c r="N251" s="449"/>
      <c r="O251" s="451"/>
      <c r="P251" s="449"/>
      <c r="Q251" s="449"/>
      <c r="R251" s="451"/>
      <c r="S251" s="506">
        <v>1000000</v>
      </c>
      <c r="T251" s="506">
        <f t="shared" ref="T251:T256" si="1">G251*350</f>
        <v>3640000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</row>
    <row r="252" spans="1:47" s="185" customFormat="1" ht="39.75" x14ac:dyDescent="0.3">
      <c r="A252" s="679"/>
      <c r="B252" s="701"/>
      <c r="C252" s="679"/>
      <c r="D252" s="131">
        <v>235</v>
      </c>
      <c r="E252" s="208" t="s">
        <v>252</v>
      </c>
      <c r="F252" s="215" t="s">
        <v>251</v>
      </c>
      <c r="G252" s="214">
        <v>6920</v>
      </c>
      <c r="H252" s="213" t="s">
        <v>250</v>
      </c>
      <c r="I252" s="210">
        <v>0</v>
      </c>
      <c r="J252" s="210">
        <v>0</v>
      </c>
      <c r="K252" s="731"/>
      <c r="L252" s="375" t="s">
        <v>602</v>
      </c>
      <c r="M252" s="445"/>
      <c r="N252" s="445"/>
      <c r="O252" s="444"/>
      <c r="P252" s="445"/>
      <c r="Q252" s="445"/>
      <c r="R252" s="444"/>
      <c r="S252" s="506">
        <v>500000</v>
      </c>
      <c r="T252" s="506">
        <f t="shared" si="1"/>
        <v>2422000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</row>
    <row r="253" spans="1:47" s="185" customFormat="1" ht="20.25" customHeight="1" x14ac:dyDescent="0.3">
      <c r="A253" s="679"/>
      <c r="B253" s="701"/>
      <c r="C253" s="679"/>
      <c r="D253" s="131">
        <v>236</v>
      </c>
      <c r="E253" s="208"/>
      <c r="F253" s="154" t="s">
        <v>249</v>
      </c>
      <c r="G253" s="144">
        <v>3107</v>
      </c>
      <c r="H253" s="212" t="s">
        <v>111</v>
      </c>
      <c r="I253" s="147">
        <v>0</v>
      </c>
      <c r="J253" s="210">
        <v>0</v>
      </c>
      <c r="K253" s="731"/>
      <c r="L253" s="375" t="s">
        <v>600</v>
      </c>
      <c r="M253" s="449"/>
      <c r="N253" s="445"/>
      <c r="O253" s="451"/>
      <c r="P253" s="445"/>
      <c r="Q253" s="449"/>
      <c r="R253" s="444"/>
      <c r="S253" s="506">
        <v>500000</v>
      </c>
      <c r="T253" s="506">
        <f t="shared" si="1"/>
        <v>1087450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</row>
    <row r="254" spans="1:47" s="185" customFormat="1" ht="30.75" x14ac:dyDescent="0.3">
      <c r="A254" s="679"/>
      <c r="B254" s="701"/>
      <c r="C254" s="679"/>
      <c r="D254" s="131">
        <v>237</v>
      </c>
      <c r="E254" s="208" t="s">
        <v>248</v>
      </c>
      <c r="F254" s="145" t="s">
        <v>247</v>
      </c>
      <c r="G254" s="211">
        <v>1585</v>
      </c>
      <c r="H254" s="194" t="s">
        <v>227</v>
      </c>
      <c r="I254" s="218">
        <v>0</v>
      </c>
      <c r="J254" s="210">
        <v>0</v>
      </c>
      <c r="K254" s="731"/>
      <c r="L254" s="375" t="s">
        <v>600</v>
      </c>
      <c r="M254" s="449"/>
      <c r="N254" s="449"/>
      <c r="O254" s="451"/>
      <c r="P254" s="449"/>
      <c r="Q254" s="449"/>
      <c r="R254" s="451"/>
      <c r="S254" s="506">
        <v>500000</v>
      </c>
      <c r="T254" s="506">
        <f t="shared" si="1"/>
        <v>554750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</row>
    <row r="255" spans="1:47" s="185" customFormat="1" ht="30.75" x14ac:dyDescent="0.3">
      <c r="A255" s="679"/>
      <c r="B255" s="701"/>
      <c r="C255" s="679"/>
      <c r="D255" s="131">
        <v>238</v>
      </c>
      <c r="E255" s="208" t="s">
        <v>246</v>
      </c>
      <c r="F255" s="145" t="s">
        <v>245</v>
      </c>
      <c r="G255" s="168">
        <v>2184</v>
      </c>
      <c r="H255" s="194" t="s">
        <v>227</v>
      </c>
      <c r="I255" s="218">
        <v>0</v>
      </c>
      <c r="J255" s="209">
        <v>0</v>
      </c>
      <c r="K255" s="731"/>
      <c r="L255" s="375" t="s">
        <v>600</v>
      </c>
      <c r="M255" s="449"/>
      <c r="N255" s="449"/>
      <c r="O255" s="451"/>
      <c r="P255" s="449"/>
      <c r="Q255" s="449"/>
      <c r="R255" s="451"/>
      <c r="S255" s="506">
        <v>500000</v>
      </c>
      <c r="T255" s="506">
        <f t="shared" si="1"/>
        <v>764400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</row>
    <row r="256" spans="1:47" s="185" customFormat="1" ht="19.5" customHeight="1" x14ac:dyDescent="0.3">
      <c r="A256" s="679"/>
      <c r="B256" s="701"/>
      <c r="C256" s="679"/>
      <c r="D256" s="131">
        <v>239</v>
      </c>
      <c r="E256" s="208"/>
      <c r="F256" s="151" t="s">
        <v>244</v>
      </c>
      <c r="G256" s="144">
        <v>2960</v>
      </c>
      <c r="H256" s="207" t="s">
        <v>111</v>
      </c>
      <c r="I256" s="147">
        <v>0</v>
      </c>
      <c r="J256" s="206">
        <v>0</v>
      </c>
      <c r="K256" s="731"/>
      <c r="L256" s="375" t="s">
        <v>600</v>
      </c>
      <c r="M256" s="445"/>
      <c r="N256" s="445"/>
      <c r="O256" s="444"/>
      <c r="P256" s="445"/>
      <c r="Q256" s="445"/>
      <c r="R256" s="444"/>
      <c r="S256" s="506">
        <v>500000</v>
      </c>
      <c r="T256" s="506">
        <f t="shared" si="1"/>
        <v>1036000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</row>
    <row r="257" spans="1:47" s="185" customFormat="1" ht="46.5" thickBot="1" x14ac:dyDescent="0.35">
      <c r="A257" s="679"/>
      <c r="B257" s="701"/>
      <c r="C257" s="680"/>
      <c r="D257" s="131">
        <v>240</v>
      </c>
      <c r="E257" s="205" t="s">
        <v>243</v>
      </c>
      <c r="F257" s="204" t="s">
        <v>242</v>
      </c>
      <c r="G257" s="203">
        <v>4030</v>
      </c>
      <c r="H257" s="202" t="s">
        <v>241</v>
      </c>
      <c r="I257" s="523">
        <f>15000000+O257</f>
        <v>45000000</v>
      </c>
      <c r="J257" s="150">
        <v>0</v>
      </c>
      <c r="K257" s="732"/>
      <c r="L257" s="376" t="s">
        <v>599</v>
      </c>
      <c r="M257" s="454" t="s">
        <v>635</v>
      </c>
      <c r="N257" s="445">
        <v>1</v>
      </c>
      <c r="O257" s="444">
        <v>30000000</v>
      </c>
      <c r="P257" s="445"/>
      <c r="Q257" s="445"/>
      <c r="R257" s="444"/>
      <c r="S257" s="506">
        <v>500000</v>
      </c>
      <c r="T257" s="506">
        <v>1000000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</row>
    <row r="258" spans="1:47" s="185" customFormat="1" ht="45.75" thickBot="1" x14ac:dyDescent="0.35">
      <c r="A258" s="679"/>
      <c r="B258" s="701"/>
      <c r="C258" s="173" t="s">
        <v>240</v>
      </c>
      <c r="D258" s="131">
        <v>241</v>
      </c>
      <c r="E258" s="201" t="s">
        <v>239</v>
      </c>
      <c r="F258" s="187" t="s">
        <v>238</v>
      </c>
      <c r="G258" s="189">
        <v>11854</v>
      </c>
      <c r="H258" s="200" t="s">
        <v>237</v>
      </c>
      <c r="I258" s="372">
        <v>0</v>
      </c>
      <c r="J258" s="199">
        <v>0</v>
      </c>
      <c r="K258" s="362" t="s">
        <v>121</v>
      </c>
      <c r="L258" s="375" t="s">
        <v>602</v>
      </c>
      <c r="M258" s="449"/>
      <c r="N258" s="449"/>
      <c r="O258" s="451"/>
      <c r="P258" s="449"/>
      <c r="Q258" s="449"/>
      <c r="R258" s="451"/>
      <c r="S258" s="506">
        <v>5000000</v>
      </c>
      <c r="T258" s="506">
        <f>G258*350</f>
        <v>4148900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</row>
    <row r="259" spans="1:47" s="185" customFormat="1" x14ac:dyDescent="0.3">
      <c r="A259" s="679"/>
      <c r="B259" s="701"/>
      <c r="C259" s="678" t="s">
        <v>236</v>
      </c>
      <c r="D259" s="131">
        <v>242</v>
      </c>
      <c r="E259" s="916" t="s">
        <v>691</v>
      </c>
      <c r="F259" s="198" t="s">
        <v>235</v>
      </c>
      <c r="G259" s="141">
        <v>12750</v>
      </c>
      <c r="H259" s="810" t="s">
        <v>679</v>
      </c>
      <c r="I259" s="796">
        <v>0</v>
      </c>
      <c r="J259" s="796">
        <v>0</v>
      </c>
      <c r="K259" s="730" t="s">
        <v>121</v>
      </c>
      <c r="L259" s="585" t="s">
        <v>599</v>
      </c>
      <c r="M259" s="449"/>
      <c r="N259" s="449"/>
      <c r="O259" s="451"/>
      <c r="P259" s="449"/>
      <c r="Q259" s="449"/>
      <c r="R259" s="451"/>
      <c r="S259" s="506">
        <v>1000000</v>
      </c>
      <c r="T259" s="506">
        <f>G259*350</f>
        <v>4462500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</row>
    <row r="260" spans="1:47" s="185" customFormat="1" x14ac:dyDescent="0.3">
      <c r="A260" s="679"/>
      <c r="B260" s="701"/>
      <c r="C260" s="679"/>
      <c r="D260" s="131">
        <v>243</v>
      </c>
      <c r="E260" s="917"/>
      <c r="F260" s="138" t="s">
        <v>234</v>
      </c>
      <c r="G260" s="157">
        <v>1064</v>
      </c>
      <c r="H260" s="580"/>
      <c r="I260" s="583"/>
      <c r="J260" s="583"/>
      <c r="K260" s="731"/>
      <c r="L260" s="586"/>
      <c r="M260" s="449"/>
      <c r="N260" s="449"/>
      <c r="O260" s="451"/>
      <c r="P260" s="449"/>
      <c r="Q260" s="449"/>
      <c r="R260" s="451"/>
      <c r="S260" s="506">
        <v>200000</v>
      </c>
      <c r="T260" s="506">
        <f>G260*350</f>
        <v>372400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</row>
    <row r="261" spans="1:47" s="185" customFormat="1" ht="54" customHeight="1" x14ac:dyDescent="0.3">
      <c r="A261" s="679"/>
      <c r="B261" s="701"/>
      <c r="C261" s="679"/>
      <c r="D261" s="131">
        <v>244</v>
      </c>
      <c r="E261" s="918"/>
      <c r="F261" s="158" t="s">
        <v>233</v>
      </c>
      <c r="G261" s="157">
        <v>1900</v>
      </c>
      <c r="H261" s="581"/>
      <c r="I261" s="584"/>
      <c r="J261" s="584"/>
      <c r="K261" s="731"/>
      <c r="L261" s="587"/>
      <c r="M261" s="449"/>
      <c r="N261" s="449"/>
      <c r="O261" s="451"/>
      <c r="P261" s="449"/>
      <c r="Q261" s="449"/>
      <c r="R261" s="451"/>
      <c r="S261" s="506">
        <v>300000</v>
      </c>
      <c r="T261" s="506">
        <f>G261*350</f>
        <v>665000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</row>
    <row r="262" spans="1:47" s="185" customFormat="1" ht="30.75" x14ac:dyDescent="0.3">
      <c r="A262" s="679"/>
      <c r="B262" s="701"/>
      <c r="C262" s="679"/>
      <c r="D262" s="131">
        <v>245</v>
      </c>
      <c r="E262" s="195" t="s">
        <v>232</v>
      </c>
      <c r="F262" s="197" t="s">
        <v>231</v>
      </c>
      <c r="G262" s="182">
        <v>7186</v>
      </c>
      <c r="H262" s="194" t="s">
        <v>230</v>
      </c>
      <c r="I262" s="370">
        <v>133000000</v>
      </c>
      <c r="J262" s="196">
        <v>1062</v>
      </c>
      <c r="K262" s="731"/>
      <c r="L262" s="376" t="s">
        <v>599</v>
      </c>
      <c r="M262" s="445"/>
      <c r="N262" s="445"/>
      <c r="O262" s="444"/>
      <c r="P262" s="445"/>
      <c r="Q262" s="445"/>
      <c r="R262" s="444"/>
      <c r="S262" s="506">
        <v>8000000</v>
      </c>
      <c r="T262" s="506">
        <v>12000000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</row>
    <row r="263" spans="1:47" s="185" customFormat="1" ht="30.75" x14ac:dyDescent="0.3">
      <c r="A263" s="679"/>
      <c r="B263" s="701"/>
      <c r="C263" s="679"/>
      <c r="D263" s="131">
        <v>246</v>
      </c>
      <c r="E263" s="195" t="s">
        <v>229</v>
      </c>
      <c r="F263" s="145" t="s">
        <v>228</v>
      </c>
      <c r="G263" s="168">
        <v>3637</v>
      </c>
      <c r="H263" s="194" t="s">
        <v>227</v>
      </c>
      <c r="I263" s="218">
        <v>0</v>
      </c>
      <c r="J263" s="193">
        <v>0</v>
      </c>
      <c r="K263" s="731"/>
      <c r="L263" s="375" t="s">
        <v>600</v>
      </c>
      <c r="M263" s="449"/>
      <c r="N263" s="449"/>
      <c r="O263" s="451"/>
      <c r="P263" s="449"/>
      <c r="Q263" s="449"/>
      <c r="R263" s="451"/>
      <c r="S263" s="506">
        <v>300000</v>
      </c>
      <c r="T263" s="506">
        <f>G263*350</f>
        <v>1272950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</row>
    <row r="264" spans="1:47" s="185" customFormat="1" ht="19.5" thickBot="1" x14ac:dyDescent="0.35">
      <c r="A264" s="679"/>
      <c r="B264" s="701"/>
      <c r="C264" s="680"/>
      <c r="D264" s="131">
        <v>247</v>
      </c>
      <c r="E264" s="174"/>
      <c r="F264" s="192" t="s">
        <v>226</v>
      </c>
      <c r="G264" s="164">
        <v>2600</v>
      </c>
      <c r="H264" s="191" t="s">
        <v>114</v>
      </c>
      <c r="I264" s="142">
        <v>0</v>
      </c>
      <c r="J264" s="190"/>
      <c r="K264" s="732"/>
      <c r="L264" s="376" t="s">
        <v>600</v>
      </c>
      <c r="M264" s="445"/>
      <c r="N264" s="445"/>
      <c r="O264" s="444"/>
      <c r="P264" s="445"/>
      <c r="Q264" s="445"/>
      <c r="R264" s="444"/>
      <c r="S264" s="506">
        <v>200000</v>
      </c>
      <c r="T264" s="506">
        <f>G264*350</f>
        <v>910000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</row>
    <row r="265" spans="1:47" s="185" customFormat="1" ht="45.75" thickBot="1" x14ac:dyDescent="0.35">
      <c r="A265" s="679"/>
      <c r="B265" s="701"/>
      <c r="C265" s="173" t="s">
        <v>225</v>
      </c>
      <c r="D265" s="131">
        <v>248</v>
      </c>
      <c r="E265" s="916" t="s">
        <v>680</v>
      </c>
      <c r="F265" s="172" t="s">
        <v>224</v>
      </c>
      <c r="G265" s="189">
        <v>3167</v>
      </c>
      <c r="H265" s="810" t="s">
        <v>679</v>
      </c>
      <c r="I265" s="796">
        <v>0</v>
      </c>
      <c r="J265" s="796">
        <v>0</v>
      </c>
      <c r="K265" s="730" t="s">
        <v>121</v>
      </c>
      <c r="L265" s="585" t="s">
        <v>599</v>
      </c>
      <c r="M265" s="449"/>
      <c r="N265" s="449"/>
      <c r="O265" s="451"/>
      <c r="P265" s="449"/>
      <c r="Q265" s="449"/>
      <c r="R265" s="451"/>
      <c r="S265" s="506">
        <v>300000</v>
      </c>
      <c r="T265" s="506">
        <f>G265*350</f>
        <v>1108450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</row>
    <row r="266" spans="1:47" s="185" customFormat="1" ht="30.75" thickBot="1" x14ac:dyDescent="0.35">
      <c r="A266" s="679"/>
      <c r="B266" s="701"/>
      <c r="C266" s="188" t="s">
        <v>223</v>
      </c>
      <c r="D266" s="131">
        <v>249</v>
      </c>
      <c r="E266" s="917"/>
      <c r="F266" s="172" t="s">
        <v>222</v>
      </c>
      <c r="G266" s="171">
        <v>2323</v>
      </c>
      <c r="H266" s="580"/>
      <c r="I266" s="583"/>
      <c r="J266" s="583"/>
      <c r="K266" s="731"/>
      <c r="L266" s="586"/>
      <c r="M266" s="450"/>
      <c r="N266" s="450"/>
      <c r="O266" s="446"/>
      <c r="P266" s="450"/>
      <c r="Q266" s="450"/>
      <c r="R266" s="446"/>
      <c r="S266" s="461">
        <v>200000</v>
      </c>
      <c r="T266" s="506">
        <f>G266*350</f>
        <v>813050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</row>
    <row r="267" spans="1:47" s="185" customFormat="1" ht="30.75" thickBot="1" x14ac:dyDescent="0.35">
      <c r="A267" s="679"/>
      <c r="B267" s="701"/>
      <c r="C267" s="173" t="s">
        <v>221</v>
      </c>
      <c r="D267" s="131">
        <v>250</v>
      </c>
      <c r="E267" s="919"/>
      <c r="F267" s="187" t="s">
        <v>220</v>
      </c>
      <c r="G267" s="186">
        <v>4590</v>
      </c>
      <c r="H267" s="581"/>
      <c r="I267" s="728"/>
      <c r="J267" s="728"/>
      <c r="K267" s="732"/>
      <c r="L267" s="587"/>
      <c r="M267" s="450"/>
      <c r="N267" s="450"/>
      <c r="O267" s="446"/>
      <c r="P267" s="450"/>
      <c r="Q267" s="450"/>
      <c r="R267" s="446"/>
      <c r="S267" s="461">
        <v>400000</v>
      </c>
      <c r="T267" s="506">
        <f>G267*350</f>
        <v>1606500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</row>
    <row r="268" spans="1:47" s="30" customFormat="1" ht="18.75" customHeight="1" x14ac:dyDescent="0.3">
      <c r="A268" s="679"/>
      <c r="B268" s="701"/>
      <c r="C268" s="678" t="s">
        <v>219</v>
      </c>
      <c r="D268" s="131">
        <v>251</v>
      </c>
      <c r="E268" s="703" t="s">
        <v>218</v>
      </c>
      <c r="F268" s="524" t="s">
        <v>217</v>
      </c>
      <c r="G268" s="525">
        <v>3975</v>
      </c>
      <c r="H268" s="663" t="s">
        <v>216</v>
      </c>
      <c r="I268" s="661">
        <v>2760000000</v>
      </c>
      <c r="J268" s="923">
        <v>9932</v>
      </c>
      <c r="K268" s="730" t="s">
        <v>215</v>
      </c>
      <c r="L268" s="627" t="s">
        <v>599</v>
      </c>
      <c r="M268" s="627"/>
      <c r="N268" s="627"/>
      <c r="O268" s="622"/>
      <c r="P268" s="755" t="s">
        <v>603</v>
      </c>
      <c r="Q268" s="755">
        <v>2</v>
      </c>
      <c r="R268" s="628">
        <f>Q268*232000*12*1.195+Q280*224200*12*1.195</f>
        <v>9868788</v>
      </c>
      <c r="S268" s="623">
        <v>10000000</v>
      </c>
      <c r="T268" s="623">
        <v>20000000</v>
      </c>
    </row>
    <row r="269" spans="1:47" s="30" customFormat="1" x14ac:dyDescent="0.3">
      <c r="A269" s="679"/>
      <c r="B269" s="701"/>
      <c r="C269" s="679"/>
      <c r="D269" s="131">
        <v>252</v>
      </c>
      <c r="E269" s="704"/>
      <c r="F269" s="526" t="s">
        <v>214</v>
      </c>
      <c r="G269" s="183">
        <v>3583</v>
      </c>
      <c r="H269" s="664"/>
      <c r="I269" s="657"/>
      <c r="J269" s="924"/>
      <c r="K269" s="731"/>
      <c r="L269" s="627"/>
      <c r="M269" s="627"/>
      <c r="N269" s="627"/>
      <c r="O269" s="622"/>
      <c r="P269" s="755"/>
      <c r="Q269" s="755"/>
      <c r="R269" s="628"/>
      <c r="S269" s="623"/>
      <c r="T269" s="623"/>
    </row>
    <row r="270" spans="1:47" s="30" customFormat="1" x14ac:dyDescent="0.3">
      <c r="A270" s="679"/>
      <c r="B270" s="701"/>
      <c r="C270" s="679"/>
      <c r="D270" s="131">
        <v>253</v>
      </c>
      <c r="E270" s="704"/>
      <c r="F270" s="527" t="s">
        <v>113</v>
      </c>
      <c r="G270" s="528">
        <v>4750</v>
      </c>
      <c r="H270" s="664"/>
      <c r="I270" s="657"/>
      <c r="J270" s="924"/>
      <c r="K270" s="731"/>
      <c r="L270" s="627"/>
      <c r="M270" s="627"/>
      <c r="N270" s="627"/>
      <c r="O270" s="622"/>
      <c r="P270" s="755"/>
      <c r="Q270" s="755"/>
      <c r="R270" s="628"/>
      <c r="S270" s="623"/>
      <c r="T270" s="623"/>
    </row>
    <row r="271" spans="1:47" s="30" customFormat="1" x14ac:dyDescent="0.3">
      <c r="A271" s="679"/>
      <c r="B271" s="701"/>
      <c r="C271" s="679"/>
      <c r="D271" s="131">
        <v>254</v>
      </c>
      <c r="E271" s="704"/>
      <c r="F271" s="529" t="s">
        <v>213</v>
      </c>
      <c r="G271" s="530">
        <v>1654</v>
      </c>
      <c r="H271" s="664"/>
      <c r="I271" s="657"/>
      <c r="J271" s="924"/>
      <c r="K271" s="731"/>
      <c r="L271" s="627"/>
      <c r="M271" s="627"/>
      <c r="N271" s="627"/>
      <c r="O271" s="622"/>
      <c r="P271" s="755"/>
      <c r="Q271" s="755"/>
      <c r="R271" s="628"/>
      <c r="S271" s="623"/>
      <c r="T271" s="623"/>
    </row>
    <row r="272" spans="1:47" s="30" customFormat="1" x14ac:dyDescent="0.3">
      <c r="A272" s="679"/>
      <c r="B272" s="701"/>
      <c r="C272" s="679"/>
      <c r="D272" s="131">
        <v>255</v>
      </c>
      <c r="E272" s="704"/>
      <c r="F272" s="526" t="s">
        <v>212</v>
      </c>
      <c r="G272" s="183">
        <v>889</v>
      </c>
      <c r="H272" s="664"/>
      <c r="I272" s="657"/>
      <c r="J272" s="924"/>
      <c r="K272" s="731"/>
      <c r="L272" s="627"/>
      <c r="M272" s="627"/>
      <c r="N272" s="627"/>
      <c r="O272" s="622"/>
      <c r="P272" s="755"/>
      <c r="Q272" s="755"/>
      <c r="R272" s="628"/>
      <c r="S272" s="623"/>
      <c r="T272" s="623"/>
    </row>
    <row r="273" spans="1:20" s="30" customFormat="1" x14ac:dyDescent="0.3">
      <c r="A273" s="679"/>
      <c r="B273" s="701"/>
      <c r="C273" s="679"/>
      <c r="D273" s="131">
        <v>256</v>
      </c>
      <c r="E273" s="704"/>
      <c r="F273" s="526" t="s">
        <v>211</v>
      </c>
      <c r="G273" s="183">
        <v>329</v>
      </c>
      <c r="H273" s="664"/>
      <c r="I273" s="657"/>
      <c r="J273" s="924"/>
      <c r="K273" s="731"/>
      <c r="L273" s="627"/>
      <c r="M273" s="627"/>
      <c r="N273" s="627"/>
      <c r="O273" s="622"/>
      <c r="P273" s="755"/>
      <c r="Q273" s="755"/>
      <c r="R273" s="628"/>
      <c r="S273" s="623"/>
      <c r="T273" s="623"/>
    </row>
    <row r="274" spans="1:20" s="30" customFormat="1" x14ac:dyDescent="0.3">
      <c r="A274" s="679"/>
      <c r="B274" s="701"/>
      <c r="C274" s="679"/>
      <c r="D274" s="131">
        <v>257</v>
      </c>
      <c r="E274" s="704"/>
      <c r="F274" s="526" t="s">
        <v>210</v>
      </c>
      <c r="G274" s="183">
        <v>5170</v>
      </c>
      <c r="H274" s="664"/>
      <c r="I274" s="657"/>
      <c r="J274" s="924"/>
      <c r="K274" s="731"/>
      <c r="L274" s="627"/>
      <c r="M274" s="627"/>
      <c r="N274" s="627"/>
      <c r="O274" s="622"/>
      <c r="P274" s="755"/>
      <c r="Q274" s="755"/>
      <c r="R274" s="628"/>
      <c r="S274" s="623"/>
      <c r="T274" s="623"/>
    </row>
    <row r="275" spans="1:20" s="30" customFormat="1" x14ac:dyDescent="0.3">
      <c r="A275" s="679"/>
      <c r="B275" s="701"/>
      <c r="C275" s="679"/>
      <c r="D275" s="131">
        <v>258</v>
      </c>
      <c r="E275" s="704"/>
      <c r="F275" s="531" t="s">
        <v>209</v>
      </c>
      <c r="G275" s="267">
        <v>2621</v>
      </c>
      <c r="H275" s="664"/>
      <c r="I275" s="657"/>
      <c r="J275" s="924"/>
      <c r="K275" s="731"/>
      <c r="L275" s="627"/>
      <c r="M275" s="627"/>
      <c r="N275" s="627"/>
      <c r="O275" s="622"/>
      <c r="P275" s="755"/>
      <c r="Q275" s="755"/>
      <c r="R275" s="628"/>
      <c r="S275" s="623"/>
      <c r="T275" s="623"/>
    </row>
    <row r="276" spans="1:20" s="30" customFormat="1" x14ac:dyDescent="0.3">
      <c r="A276" s="679"/>
      <c r="B276" s="701"/>
      <c r="C276" s="679"/>
      <c r="D276" s="131">
        <v>259</v>
      </c>
      <c r="E276" s="704"/>
      <c r="F276" s="531" t="s">
        <v>208</v>
      </c>
      <c r="G276" s="267">
        <v>7556</v>
      </c>
      <c r="H276" s="664"/>
      <c r="I276" s="657"/>
      <c r="J276" s="924"/>
      <c r="K276" s="731"/>
      <c r="L276" s="627"/>
      <c r="M276" s="627"/>
      <c r="N276" s="627"/>
      <c r="O276" s="622"/>
      <c r="P276" s="755"/>
      <c r="Q276" s="755"/>
      <c r="R276" s="628"/>
      <c r="S276" s="623"/>
      <c r="T276" s="623"/>
    </row>
    <row r="277" spans="1:20" s="30" customFormat="1" x14ac:dyDescent="0.3">
      <c r="A277" s="679"/>
      <c r="B277" s="701"/>
      <c r="C277" s="679"/>
      <c r="D277" s="131">
        <v>260</v>
      </c>
      <c r="E277" s="704"/>
      <c r="F277" s="334" t="s">
        <v>128</v>
      </c>
      <c r="G277" s="333">
        <v>7960</v>
      </c>
      <c r="H277" s="664"/>
      <c r="I277" s="657"/>
      <c r="J277" s="924"/>
      <c r="K277" s="731"/>
      <c r="L277" s="627"/>
      <c r="M277" s="627"/>
      <c r="N277" s="627"/>
      <c r="O277" s="622"/>
      <c r="P277" s="755"/>
      <c r="Q277" s="755"/>
      <c r="R277" s="628"/>
      <c r="S277" s="623"/>
      <c r="T277" s="623"/>
    </row>
    <row r="278" spans="1:20" s="30" customFormat="1" x14ac:dyDescent="0.3">
      <c r="A278" s="679"/>
      <c r="B278" s="701"/>
      <c r="C278" s="679"/>
      <c r="D278" s="131">
        <v>261</v>
      </c>
      <c r="E278" s="704"/>
      <c r="F278" s="527" t="s">
        <v>126</v>
      </c>
      <c r="G278" s="528">
        <v>1847</v>
      </c>
      <c r="H278" s="664"/>
      <c r="I278" s="657"/>
      <c r="J278" s="924"/>
      <c r="K278" s="731"/>
      <c r="L278" s="627"/>
      <c r="M278" s="627"/>
      <c r="N278" s="627"/>
      <c r="O278" s="622"/>
      <c r="P278" s="755"/>
      <c r="Q278" s="755"/>
      <c r="R278" s="628"/>
      <c r="S278" s="623"/>
      <c r="T278" s="623"/>
    </row>
    <row r="279" spans="1:20" s="30" customFormat="1" x14ac:dyDescent="0.3">
      <c r="A279" s="679"/>
      <c r="B279" s="701"/>
      <c r="C279" s="679"/>
      <c r="D279" s="131">
        <v>262</v>
      </c>
      <c r="E279" s="704"/>
      <c r="F279" s="529" t="s">
        <v>207</v>
      </c>
      <c r="G279" s="530">
        <v>2456</v>
      </c>
      <c r="H279" s="664"/>
      <c r="I279" s="657"/>
      <c r="J279" s="924"/>
      <c r="K279" s="731"/>
      <c r="L279" s="627"/>
      <c r="M279" s="627"/>
      <c r="N279" s="627"/>
      <c r="O279" s="622"/>
      <c r="P279" s="755"/>
      <c r="Q279" s="755"/>
      <c r="R279" s="628"/>
      <c r="S279" s="623"/>
      <c r="T279" s="623"/>
    </row>
    <row r="280" spans="1:20" s="30" customFormat="1" x14ac:dyDescent="0.3">
      <c r="A280" s="679"/>
      <c r="B280" s="701"/>
      <c r="C280" s="679"/>
      <c r="D280" s="131">
        <v>263</v>
      </c>
      <c r="E280" s="704"/>
      <c r="F280" s="531" t="s">
        <v>206</v>
      </c>
      <c r="G280" s="267">
        <v>2348</v>
      </c>
      <c r="H280" s="664"/>
      <c r="I280" s="657"/>
      <c r="J280" s="924"/>
      <c r="K280" s="731"/>
      <c r="L280" s="627"/>
      <c r="M280" s="627"/>
      <c r="N280" s="627"/>
      <c r="O280" s="622"/>
      <c r="P280" s="755" t="s">
        <v>97</v>
      </c>
      <c r="Q280" s="755">
        <v>1</v>
      </c>
      <c r="R280" s="628"/>
      <c r="S280" s="623"/>
      <c r="T280" s="623"/>
    </row>
    <row r="281" spans="1:20" s="30" customFormat="1" x14ac:dyDescent="0.3">
      <c r="A281" s="679"/>
      <c r="B281" s="701"/>
      <c r="C281" s="679"/>
      <c r="D281" s="131">
        <v>264</v>
      </c>
      <c r="E281" s="704"/>
      <c r="F281" s="531" t="s">
        <v>205</v>
      </c>
      <c r="G281" s="267">
        <v>3888</v>
      </c>
      <c r="H281" s="664"/>
      <c r="I281" s="657"/>
      <c r="J281" s="924"/>
      <c r="K281" s="731"/>
      <c r="L281" s="627"/>
      <c r="M281" s="627"/>
      <c r="N281" s="627"/>
      <c r="O281" s="622"/>
      <c r="P281" s="755"/>
      <c r="Q281" s="755"/>
      <c r="R281" s="628"/>
      <c r="S281" s="623"/>
      <c r="T281" s="623"/>
    </row>
    <row r="282" spans="1:20" s="30" customFormat="1" x14ac:dyDescent="0.3">
      <c r="A282" s="679"/>
      <c r="B282" s="701"/>
      <c r="C282" s="679"/>
      <c r="D282" s="131">
        <v>265</v>
      </c>
      <c r="E282" s="704"/>
      <c r="F282" s="531" t="s">
        <v>204</v>
      </c>
      <c r="G282" s="267">
        <v>15343</v>
      </c>
      <c r="H282" s="664"/>
      <c r="I282" s="657"/>
      <c r="J282" s="924"/>
      <c r="K282" s="731"/>
      <c r="L282" s="627"/>
      <c r="M282" s="627"/>
      <c r="N282" s="627"/>
      <c r="O282" s="622"/>
      <c r="P282" s="755"/>
      <c r="Q282" s="755"/>
      <c r="R282" s="628"/>
      <c r="S282" s="623"/>
      <c r="T282" s="623"/>
    </row>
    <row r="283" spans="1:20" s="30" customFormat="1" x14ac:dyDescent="0.3">
      <c r="A283" s="679"/>
      <c r="B283" s="701"/>
      <c r="C283" s="679"/>
      <c r="D283" s="131">
        <v>266</v>
      </c>
      <c r="E283" s="704"/>
      <c r="F283" s="524" t="s">
        <v>203</v>
      </c>
      <c r="G283" s="532">
        <v>5485</v>
      </c>
      <c r="H283" s="664"/>
      <c r="I283" s="657"/>
      <c r="J283" s="924"/>
      <c r="K283" s="731"/>
      <c r="L283" s="627"/>
      <c r="M283" s="627"/>
      <c r="N283" s="627"/>
      <c r="O283" s="622"/>
      <c r="P283" s="755"/>
      <c r="Q283" s="755"/>
      <c r="R283" s="628"/>
      <c r="S283" s="623"/>
      <c r="T283" s="623"/>
    </row>
    <row r="284" spans="1:20" s="30" customFormat="1" x14ac:dyDescent="0.3">
      <c r="A284" s="679"/>
      <c r="B284" s="701"/>
      <c r="C284" s="679"/>
      <c r="D284" s="131">
        <v>267</v>
      </c>
      <c r="E284" s="704"/>
      <c r="F284" s="533" t="s">
        <v>202</v>
      </c>
      <c r="G284" s="534">
        <v>754</v>
      </c>
      <c r="H284" s="664"/>
      <c r="I284" s="657"/>
      <c r="J284" s="924"/>
      <c r="K284" s="731"/>
      <c r="L284" s="627"/>
      <c r="M284" s="627"/>
      <c r="N284" s="627"/>
      <c r="O284" s="622"/>
      <c r="P284" s="755"/>
      <c r="Q284" s="755"/>
      <c r="R284" s="628"/>
      <c r="S284" s="623"/>
      <c r="T284" s="623"/>
    </row>
    <row r="285" spans="1:20" s="30" customFormat="1" x14ac:dyDescent="0.3">
      <c r="A285" s="679"/>
      <c r="B285" s="701"/>
      <c r="C285" s="679"/>
      <c r="D285" s="131">
        <v>268</v>
      </c>
      <c r="E285" s="704"/>
      <c r="F285" s="535" t="s">
        <v>138</v>
      </c>
      <c r="G285" s="536">
        <v>1590</v>
      </c>
      <c r="H285" s="664"/>
      <c r="I285" s="657"/>
      <c r="J285" s="924"/>
      <c r="K285" s="731"/>
      <c r="L285" s="627"/>
      <c r="M285" s="627"/>
      <c r="N285" s="627"/>
      <c r="O285" s="622"/>
      <c r="P285" s="755"/>
      <c r="Q285" s="755"/>
      <c r="R285" s="628"/>
      <c r="S285" s="623"/>
      <c r="T285" s="623"/>
    </row>
    <row r="286" spans="1:20" s="30" customFormat="1" x14ac:dyDescent="0.3">
      <c r="A286" s="679"/>
      <c r="B286" s="701"/>
      <c r="C286" s="679"/>
      <c r="D286" s="131">
        <v>269</v>
      </c>
      <c r="E286" s="704"/>
      <c r="F286" s="533" t="s">
        <v>201</v>
      </c>
      <c r="G286" s="534">
        <v>2250</v>
      </c>
      <c r="H286" s="664"/>
      <c r="I286" s="657"/>
      <c r="J286" s="924"/>
      <c r="K286" s="731"/>
      <c r="L286" s="627"/>
      <c r="M286" s="627"/>
      <c r="N286" s="627"/>
      <c r="O286" s="622"/>
      <c r="P286" s="755"/>
      <c r="Q286" s="755"/>
      <c r="R286" s="628"/>
      <c r="S286" s="623"/>
      <c r="T286" s="623"/>
    </row>
    <row r="287" spans="1:20" s="30" customFormat="1" ht="19.5" thickBot="1" x14ac:dyDescent="0.35">
      <c r="A287" s="679"/>
      <c r="B287" s="701"/>
      <c r="C287" s="680"/>
      <c r="D287" s="131">
        <v>270</v>
      </c>
      <c r="E287" s="705"/>
      <c r="F287" s="537" t="s">
        <v>200</v>
      </c>
      <c r="G287" s="538">
        <v>1181</v>
      </c>
      <c r="H287" s="665"/>
      <c r="I287" s="658"/>
      <c r="J287" s="925"/>
      <c r="K287" s="731"/>
      <c r="L287" s="627"/>
      <c r="M287" s="627"/>
      <c r="N287" s="627"/>
      <c r="O287" s="622"/>
      <c r="P287" s="755"/>
      <c r="Q287" s="755"/>
      <c r="R287" s="628"/>
      <c r="S287" s="623"/>
      <c r="T287" s="623"/>
    </row>
    <row r="288" spans="1:20" s="30" customFormat="1" ht="18.75" customHeight="1" x14ac:dyDescent="0.3">
      <c r="A288" s="679"/>
      <c r="B288" s="701"/>
      <c r="C288" s="678" t="s">
        <v>199</v>
      </c>
      <c r="D288" s="131">
        <v>271</v>
      </c>
      <c r="E288" s="176" t="s">
        <v>198</v>
      </c>
      <c r="F288" s="280" t="s">
        <v>197</v>
      </c>
      <c r="G288" s="539">
        <v>3000</v>
      </c>
      <c r="H288" s="540" t="s">
        <v>196</v>
      </c>
      <c r="I288" s="541">
        <v>0</v>
      </c>
      <c r="J288" s="542">
        <v>0</v>
      </c>
      <c r="K288" s="731"/>
      <c r="L288" s="456" t="s">
        <v>600</v>
      </c>
      <c r="M288" s="456"/>
      <c r="N288" s="456"/>
      <c r="O288" s="447"/>
      <c r="P288" s="450"/>
      <c r="Q288" s="450"/>
      <c r="R288" s="446"/>
      <c r="S288" s="461">
        <v>300000</v>
      </c>
      <c r="T288" s="506">
        <f>G288*350</f>
        <v>1050000</v>
      </c>
    </row>
    <row r="289" spans="1:20" s="30" customFormat="1" ht="36" customHeight="1" thickBot="1" x14ac:dyDescent="0.35">
      <c r="A289" s="679"/>
      <c r="B289" s="701"/>
      <c r="C289" s="680"/>
      <c r="D289" s="131">
        <v>272</v>
      </c>
      <c r="E289" s="920" t="s">
        <v>680</v>
      </c>
      <c r="F289" s="543" t="s">
        <v>195</v>
      </c>
      <c r="G289" s="544">
        <v>4100</v>
      </c>
      <c r="H289" s="921" t="s">
        <v>679</v>
      </c>
      <c r="I289" s="762">
        <v>0</v>
      </c>
      <c r="J289" s="762">
        <v>0</v>
      </c>
      <c r="K289" s="731"/>
      <c r="L289" s="599" t="s">
        <v>599</v>
      </c>
      <c r="M289" s="456"/>
      <c r="N289" s="456"/>
      <c r="O289" s="447"/>
      <c r="P289" s="450"/>
      <c r="Q289" s="450"/>
      <c r="R289" s="446"/>
      <c r="S289" s="461">
        <v>400000</v>
      </c>
      <c r="T289" s="506">
        <f>G289*350</f>
        <v>1435000</v>
      </c>
    </row>
    <row r="290" spans="1:20" s="30" customFormat="1" ht="45.75" thickBot="1" x14ac:dyDescent="0.35">
      <c r="A290" s="679"/>
      <c r="B290" s="701"/>
      <c r="C290" s="173" t="s">
        <v>194</v>
      </c>
      <c r="D290" s="131">
        <v>273</v>
      </c>
      <c r="E290" s="919"/>
      <c r="F290" s="545" t="s">
        <v>193</v>
      </c>
      <c r="G290" s="546">
        <v>1647</v>
      </c>
      <c r="H290" s="922"/>
      <c r="I290" s="658"/>
      <c r="J290" s="658"/>
      <c r="K290" s="732"/>
      <c r="L290" s="601"/>
      <c r="M290" s="456"/>
      <c r="N290" s="456"/>
      <c r="O290" s="447"/>
      <c r="P290" s="450"/>
      <c r="Q290" s="450"/>
      <c r="R290" s="446"/>
      <c r="S290" s="461">
        <v>2000000</v>
      </c>
      <c r="T290" s="506">
        <f>G290*350</f>
        <v>576450</v>
      </c>
    </row>
    <row r="291" spans="1:20" s="30" customFormat="1" ht="18.75" customHeight="1" x14ac:dyDescent="0.3">
      <c r="A291" s="679"/>
      <c r="B291" s="701"/>
      <c r="C291" s="678" t="s">
        <v>192</v>
      </c>
      <c r="D291" s="131">
        <v>274</v>
      </c>
      <c r="E291" s="662" t="s">
        <v>688</v>
      </c>
      <c r="F291" s="548" t="s">
        <v>671</v>
      </c>
      <c r="G291" s="549">
        <v>7851</v>
      </c>
      <c r="H291" s="663" t="s">
        <v>675</v>
      </c>
      <c r="I291" s="910">
        <v>98580000</v>
      </c>
      <c r="J291" s="661">
        <v>0</v>
      </c>
      <c r="K291" s="737" t="s">
        <v>191</v>
      </c>
      <c r="L291" s="599" t="s">
        <v>599</v>
      </c>
      <c r="M291" s="606" t="s">
        <v>676</v>
      </c>
      <c r="N291" s="599">
        <v>1</v>
      </c>
      <c r="O291" s="597">
        <v>30000000</v>
      </c>
      <c r="P291" s="456" t="s">
        <v>603</v>
      </c>
      <c r="Q291" s="456">
        <v>1</v>
      </c>
      <c r="R291" s="613">
        <v>6541908</v>
      </c>
      <c r="S291" s="597">
        <v>3000000</v>
      </c>
      <c r="T291" s="597">
        <v>4000000</v>
      </c>
    </row>
    <row r="292" spans="1:20" s="30" customFormat="1" ht="41.25" customHeight="1" x14ac:dyDescent="0.3">
      <c r="A292" s="679"/>
      <c r="B292" s="701"/>
      <c r="C292" s="679"/>
      <c r="D292" s="131">
        <v>275</v>
      </c>
      <c r="E292" s="578"/>
      <c r="F292" s="550" t="s">
        <v>190</v>
      </c>
      <c r="G292" s="211">
        <v>4210</v>
      </c>
      <c r="H292" s="736"/>
      <c r="I292" s="911"/>
      <c r="J292" s="912"/>
      <c r="K292" s="738"/>
      <c r="L292" s="601"/>
      <c r="M292" s="601"/>
      <c r="N292" s="601"/>
      <c r="O292" s="598"/>
      <c r="P292" s="445" t="s">
        <v>97</v>
      </c>
      <c r="Q292" s="445">
        <v>1</v>
      </c>
      <c r="R292" s="614"/>
      <c r="S292" s="598"/>
      <c r="T292" s="598"/>
    </row>
    <row r="293" spans="1:20" s="30" customFormat="1" ht="18.75" customHeight="1" x14ac:dyDescent="0.3">
      <c r="A293" s="679"/>
      <c r="B293" s="701"/>
      <c r="C293" s="679"/>
      <c r="D293" s="131">
        <v>276</v>
      </c>
      <c r="E293" s="167"/>
      <c r="F293" s="550" t="s">
        <v>189</v>
      </c>
      <c r="G293" s="144">
        <v>3135</v>
      </c>
      <c r="H293" s="551" t="s">
        <v>114</v>
      </c>
      <c r="I293" s="552">
        <v>0</v>
      </c>
      <c r="J293" s="552">
        <v>0</v>
      </c>
      <c r="K293" s="738"/>
      <c r="L293" s="456" t="s">
        <v>600</v>
      </c>
      <c r="M293" s="445"/>
      <c r="N293" s="445"/>
      <c r="O293" s="444"/>
      <c r="P293" s="445"/>
      <c r="Q293" s="445"/>
      <c r="R293" s="444"/>
      <c r="S293" s="506">
        <v>200000</v>
      </c>
      <c r="T293" s="506">
        <v>1500000</v>
      </c>
    </row>
    <row r="294" spans="1:20" s="30" customFormat="1" ht="18.75" customHeight="1" x14ac:dyDescent="0.3">
      <c r="A294" s="679"/>
      <c r="B294" s="701"/>
      <c r="C294" s="679"/>
      <c r="D294" s="131">
        <v>277</v>
      </c>
      <c r="E294" s="167"/>
      <c r="F294" s="550" t="s">
        <v>188</v>
      </c>
      <c r="G294" s="144">
        <v>5575</v>
      </c>
      <c r="H294" s="551" t="s">
        <v>114</v>
      </c>
      <c r="I294" s="552">
        <v>0</v>
      </c>
      <c r="J294" s="552">
        <v>0</v>
      </c>
      <c r="K294" s="738"/>
      <c r="L294" s="456" t="s">
        <v>600</v>
      </c>
      <c r="M294" s="445"/>
      <c r="N294" s="445"/>
      <c r="O294" s="444"/>
      <c r="P294" s="445"/>
      <c r="Q294" s="445"/>
      <c r="R294" s="444"/>
      <c r="S294" s="506">
        <v>500000</v>
      </c>
      <c r="T294" s="506">
        <v>1500000</v>
      </c>
    </row>
    <row r="295" spans="1:20" s="30" customFormat="1" ht="18.75" customHeight="1" thickBot="1" x14ac:dyDescent="0.35">
      <c r="A295" s="679"/>
      <c r="B295" s="701"/>
      <c r="C295" s="680"/>
      <c r="D295" s="131">
        <v>278</v>
      </c>
      <c r="E295" s="166"/>
      <c r="F295" s="553" t="s">
        <v>187</v>
      </c>
      <c r="G295" s="164">
        <v>6923</v>
      </c>
      <c r="H295" s="554" t="s">
        <v>111</v>
      </c>
      <c r="I295" s="555">
        <v>0</v>
      </c>
      <c r="J295" s="460">
        <v>0</v>
      </c>
      <c r="K295" s="738"/>
      <c r="L295" s="456" t="s">
        <v>600</v>
      </c>
      <c r="M295" s="445"/>
      <c r="N295" s="445"/>
      <c r="O295" s="444"/>
      <c r="P295" s="445"/>
      <c r="Q295" s="445"/>
      <c r="R295" s="444"/>
      <c r="S295" s="506">
        <v>500000</v>
      </c>
      <c r="T295" s="506">
        <v>1500000</v>
      </c>
    </row>
    <row r="296" spans="1:20" s="30" customFormat="1" ht="30.75" thickBot="1" x14ac:dyDescent="0.35">
      <c r="A296" s="679"/>
      <c r="B296" s="701"/>
      <c r="C296" s="163" t="s">
        <v>186</v>
      </c>
      <c r="D296" s="131">
        <v>279</v>
      </c>
      <c r="E296" s="162"/>
      <c r="F296" s="556" t="s">
        <v>672</v>
      </c>
      <c r="G296" s="557">
        <v>601</v>
      </c>
      <c r="H296" s="558" t="s">
        <v>114</v>
      </c>
      <c r="I296" s="459">
        <v>0</v>
      </c>
      <c r="J296" s="547">
        <v>0</v>
      </c>
      <c r="K296" s="739"/>
      <c r="L296" s="456" t="s">
        <v>600</v>
      </c>
      <c r="M296" s="456"/>
      <c r="N296" s="456"/>
      <c r="O296" s="447"/>
      <c r="P296" s="456"/>
      <c r="Q296" s="456"/>
      <c r="R296" s="446"/>
      <c r="S296" s="461" t="s">
        <v>114</v>
      </c>
      <c r="T296" s="461" t="s">
        <v>114</v>
      </c>
    </row>
    <row r="297" spans="1:20" s="30" customFormat="1" ht="30" customHeight="1" x14ac:dyDescent="0.3">
      <c r="A297" s="679"/>
      <c r="B297" s="701"/>
      <c r="C297" s="678" t="s">
        <v>185</v>
      </c>
      <c r="D297" s="131">
        <v>280</v>
      </c>
      <c r="E297" s="916" t="s">
        <v>689</v>
      </c>
      <c r="F297" s="241" t="s">
        <v>184</v>
      </c>
      <c r="G297" s="559">
        <v>15489</v>
      </c>
      <c r="H297" s="733" t="s">
        <v>674</v>
      </c>
      <c r="I297" s="906">
        <v>200650000</v>
      </c>
      <c r="J297" s="907">
        <v>0</v>
      </c>
      <c r="K297" s="737" t="s">
        <v>183</v>
      </c>
      <c r="L297" s="599" t="s">
        <v>599</v>
      </c>
      <c r="M297" s="519" t="s">
        <v>639</v>
      </c>
      <c r="N297" s="445">
        <v>1</v>
      </c>
      <c r="O297" s="594">
        <v>80000000</v>
      </c>
      <c r="P297" s="602" t="s">
        <v>603</v>
      </c>
      <c r="Q297" s="602">
        <v>1</v>
      </c>
      <c r="R297" s="610">
        <v>6541908</v>
      </c>
      <c r="S297" s="594">
        <v>5000000</v>
      </c>
      <c r="T297" s="594">
        <v>10000000</v>
      </c>
    </row>
    <row r="298" spans="1:20" s="30" customFormat="1" ht="78.75" customHeight="1" x14ac:dyDescent="0.3">
      <c r="A298" s="679"/>
      <c r="B298" s="701"/>
      <c r="C298" s="679"/>
      <c r="D298" s="131">
        <v>281</v>
      </c>
      <c r="E298" s="917"/>
      <c r="F298" s="224" t="s">
        <v>182</v>
      </c>
      <c r="G298" s="560">
        <v>5582</v>
      </c>
      <c r="H298" s="734"/>
      <c r="I298" s="894"/>
      <c r="J298" s="908"/>
      <c r="K298" s="738"/>
      <c r="L298" s="600"/>
      <c r="M298" s="606" t="s">
        <v>677</v>
      </c>
      <c r="N298" s="602">
        <v>3</v>
      </c>
      <c r="O298" s="595"/>
      <c r="P298" s="603"/>
      <c r="Q298" s="603"/>
      <c r="R298" s="611"/>
      <c r="S298" s="595"/>
      <c r="T298" s="595"/>
    </row>
    <row r="299" spans="1:20" s="30" customFormat="1" x14ac:dyDescent="0.3">
      <c r="A299" s="679"/>
      <c r="B299" s="701"/>
      <c r="C299" s="679"/>
      <c r="D299" s="131">
        <v>282</v>
      </c>
      <c r="E299" s="917"/>
      <c r="F299" s="224" t="s">
        <v>181</v>
      </c>
      <c r="G299" s="560">
        <v>687</v>
      </c>
      <c r="H299" s="734"/>
      <c r="I299" s="894"/>
      <c r="J299" s="908"/>
      <c r="K299" s="738"/>
      <c r="L299" s="600"/>
      <c r="M299" s="607"/>
      <c r="N299" s="609"/>
      <c r="O299" s="595"/>
      <c r="P299" s="602" t="s">
        <v>97</v>
      </c>
      <c r="Q299" s="602">
        <v>1</v>
      </c>
      <c r="R299" s="611"/>
      <c r="S299" s="595"/>
      <c r="T299" s="595"/>
    </row>
    <row r="300" spans="1:20" s="30" customFormat="1" x14ac:dyDescent="0.3">
      <c r="A300" s="679"/>
      <c r="B300" s="701"/>
      <c r="C300" s="679"/>
      <c r="D300" s="131">
        <v>283</v>
      </c>
      <c r="E300" s="918"/>
      <c r="F300" s="224" t="s">
        <v>180</v>
      </c>
      <c r="G300" s="560">
        <v>2994</v>
      </c>
      <c r="H300" s="735"/>
      <c r="I300" s="895"/>
      <c r="J300" s="909"/>
      <c r="K300" s="738"/>
      <c r="L300" s="601"/>
      <c r="M300" s="608"/>
      <c r="N300" s="603"/>
      <c r="O300" s="596"/>
      <c r="P300" s="603"/>
      <c r="Q300" s="603"/>
      <c r="R300" s="612"/>
      <c r="S300" s="596"/>
      <c r="T300" s="596"/>
    </row>
    <row r="301" spans="1:20" s="30" customFormat="1" x14ac:dyDescent="0.3">
      <c r="A301" s="679"/>
      <c r="B301" s="701"/>
      <c r="C301" s="679"/>
      <c r="D301" s="131">
        <v>284</v>
      </c>
      <c r="E301" s="740" t="s">
        <v>179</v>
      </c>
      <c r="F301" s="550" t="s">
        <v>176</v>
      </c>
      <c r="G301" s="144">
        <v>11819</v>
      </c>
      <c r="H301" s="742" t="s">
        <v>178</v>
      </c>
      <c r="I301" s="669">
        <v>47000000</v>
      </c>
      <c r="J301" s="669">
        <v>0</v>
      </c>
      <c r="K301" s="738"/>
      <c r="L301" s="615" t="s">
        <v>599</v>
      </c>
      <c r="M301" s="615"/>
      <c r="N301" s="615"/>
      <c r="O301" s="605"/>
      <c r="P301" s="615"/>
      <c r="Q301" s="615"/>
      <c r="R301" s="605"/>
      <c r="S301" s="604">
        <v>2000000</v>
      </c>
      <c r="T301" s="604">
        <v>3000000</v>
      </c>
    </row>
    <row r="302" spans="1:20" s="30" customFormat="1" x14ac:dyDescent="0.3">
      <c r="A302" s="679"/>
      <c r="B302" s="701"/>
      <c r="C302" s="679"/>
      <c r="D302" s="131">
        <v>285</v>
      </c>
      <c r="E302" s="704"/>
      <c r="F302" s="154" t="s">
        <v>174</v>
      </c>
      <c r="G302" s="144">
        <v>2211</v>
      </c>
      <c r="H302" s="743"/>
      <c r="I302" s="670"/>
      <c r="J302" s="670"/>
      <c r="K302" s="738"/>
      <c r="L302" s="615"/>
      <c r="M302" s="615"/>
      <c r="N302" s="615"/>
      <c r="O302" s="605"/>
      <c r="P302" s="615"/>
      <c r="Q302" s="615"/>
      <c r="R302" s="605"/>
      <c r="S302" s="604"/>
      <c r="T302" s="604"/>
    </row>
    <row r="303" spans="1:20" s="30" customFormat="1" x14ac:dyDescent="0.3">
      <c r="A303" s="679"/>
      <c r="B303" s="701"/>
      <c r="C303" s="679"/>
      <c r="D303" s="131">
        <v>286</v>
      </c>
      <c r="E303" s="741"/>
      <c r="F303" s="550" t="s">
        <v>173</v>
      </c>
      <c r="G303" s="144">
        <v>3722</v>
      </c>
      <c r="H303" s="744"/>
      <c r="I303" s="729"/>
      <c r="J303" s="729"/>
      <c r="K303" s="738"/>
      <c r="L303" s="615"/>
      <c r="M303" s="615"/>
      <c r="N303" s="615"/>
      <c r="O303" s="605"/>
      <c r="P303" s="615"/>
      <c r="Q303" s="615"/>
      <c r="R303" s="605"/>
      <c r="S303" s="604"/>
      <c r="T303" s="604"/>
    </row>
    <row r="304" spans="1:20" s="30" customFormat="1" ht="18.75" customHeight="1" x14ac:dyDescent="0.3">
      <c r="A304" s="679"/>
      <c r="B304" s="701"/>
      <c r="C304" s="679"/>
      <c r="D304" s="131">
        <v>287</v>
      </c>
      <c r="E304" s="740" t="s">
        <v>177</v>
      </c>
      <c r="F304" s="550" t="s">
        <v>176</v>
      </c>
      <c r="G304" s="144"/>
      <c r="H304" s="721" t="s">
        <v>175</v>
      </c>
      <c r="I304" s="669">
        <v>34000000</v>
      </c>
      <c r="J304" s="669">
        <v>1203</v>
      </c>
      <c r="K304" s="738"/>
      <c r="L304" s="615" t="s">
        <v>599</v>
      </c>
      <c r="M304" s="615"/>
      <c r="N304" s="615"/>
      <c r="O304" s="605"/>
      <c r="P304" s="615" t="s">
        <v>603</v>
      </c>
      <c r="Q304" s="615">
        <v>1</v>
      </c>
      <c r="R304" s="605">
        <f>Q304*232000*12*1.195+Q307*224200*12*1.195</f>
        <v>6541908</v>
      </c>
      <c r="S304" s="604">
        <v>2000000</v>
      </c>
      <c r="T304" s="604">
        <v>3000000</v>
      </c>
    </row>
    <row r="305" spans="1:20" s="30" customFormat="1" x14ac:dyDescent="0.3">
      <c r="A305" s="679"/>
      <c r="B305" s="701"/>
      <c r="C305" s="679"/>
      <c r="D305" s="131">
        <v>288</v>
      </c>
      <c r="E305" s="704"/>
      <c r="F305" s="154" t="s">
        <v>174</v>
      </c>
      <c r="G305" s="153"/>
      <c r="H305" s="722"/>
      <c r="I305" s="670"/>
      <c r="J305" s="670"/>
      <c r="K305" s="738"/>
      <c r="L305" s="615"/>
      <c r="M305" s="615"/>
      <c r="N305" s="615"/>
      <c r="O305" s="605"/>
      <c r="P305" s="615"/>
      <c r="Q305" s="615"/>
      <c r="R305" s="605"/>
      <c r="S305" s="604"/>
      <c r="T305" s="604"/>
    </row>
    <row r="306" spans="1:20" s="30" customFormat="1" x14ac:dyDescent="0.3">
      <c r="A306" s="679"/>
      <c r="B306" s="701"/>
      <c r="C306" s="679"/>
      <c r="D306" s="131">
        <v>289</v>
      </c>
      <c r="E306" s="704"/>
      <c r="F306" s="550" t="s">
        <v>173</v>
      </c>
      <c r="G306" s="144"/>
      <c r="H306" s="722"/>
      <c r="I306" s="670"/>
      <c r="J306" s="670"/>
      <c r="K306" s="738"/>
      <c r="L306" s="615"/>
      <c r="M306" s="615"/>
      <c r="N306" s="615"/>
      <c r="O306" s="605"/>
      <c r="P306" s="615"/>
      <c r="Q306" s="615"/>
      <c r="R306" s="605"/>
      <c r="S306" s="604"/>
      <c r="T306" s="604"/>
    </row>
    <row r="307" spans="1:20" s="30" customFormat="1" x14ac:dyDescent="0.3">
      <c r="A307" s="679"/>
      <c r="B307" s="701"/>
      <c r="C307" s="679"/>
      <c r="D307" s="131">
        <v>290</v>
      </c>
      <c r="E307" s="704"/>
      <c r="F307" s="217" t="s">
        <v>172</v>
      </c>
      <c r="G307" s="134">
        <v>890</v>
      </c>
      <c r="H307" s="722"/>
      <c r="I307" s="670"/>
      <c r="J307" s="670"/>
      <c r="K307" s="738"/>
      <c r="L307" s="615"/>
      <c r="M307" s="615"/>
      <c r="N307" s="615"/>
      <c r="O307" s="605"/>
      <c r="P307" s="615" t="s">
        <v>97</v>
      </c>
      <c r="Q307" s="615">
        <v>1</v>
      </c>
      <c r="R307" s="605"/>
      <c r="S307" s="604"/>
      <c r="T307" s="604"/>
    </row>
    <row r="308" spans="1:20" s="30" customFormat="1" x14ac:dyDescent="0.3">
      <c r="A308" s="679"/>
      <c r="B308" s="701"/>
      <c r="C308" s="679"/>
      <c r="D308" s="131">
        <v>291</v>
      </c>
      <c r="E308" s="704"/>
      <c r="F308" s="217" t="s">
        <v>171</v>
      </c>
      <c r="G308" s="134">
        <v>4900</v>
      </c>
      <c r="H308" s="722"/>
      <c r="I308" s="670"/>
      <c r="J308" s="670"/>
      <c r="K308" s="738"/>
      <c r="L308" s="615"/>
      <c r="M308" s="615"/>
      <c r="N308" s="615"/>
      <c r="O308" s="605"/>
      <c r="P308" s="615"/>
      <c r="Q308" s="615"/>
      <c r="R308" s="605"/>
      <c r="S308" s="604"/>
      <c r="T308" s="604"/>
    </row>
    <row r="309" spans="1:20" s="30" customFormat="1" x14ac:dyDescent="0.3">
      <c r="A309" s="679"/>
      <c r="B309" s="701"/>
      <c r="C309" s="679"/>
      <c r="D309" s="131">
        <v>292</v>
      </c>
      <c r="E309" s="741"/>
      <c r="F309" s="217" t="s">
        <v>170</v>
      </c>
      <c r="G309" s="134">
        <v>2152</v>
      </c>
      <c r="H309" s="723"/>
      <c r="I309" s="729"/>
      <c r="J309" s="729"/>
      <c r="K309" s="738"/>
      <c r="L309" s="615"/>
      <c r="M309" s="615"/>
      <c r="N309" s="615"/>
      <c r="O309" s="605"/>
      <c r="P309" s="615"/>
      <c r="Q309" s="615"/>
      <c r="R309" s="605"/>
      <c r="S309" s="604"/>
      <c r="T309" s="604"/>
    </row>
    <row r="310" spans="1:20" s="30" customFormat="1" x14ac:dyDescent="0.3">
      <c r="A310" s="679"/>
      <c r="B310" s="701"/>
      <c r="C310" s="679"/>
      <c r="D310" s="131">
        <v>293</v>
      </c>
      <c r="E310" s="149"/>
      <c r="F310" s="550" t="s">
        <v>169</v>
      </c>
      <c r="G310" s="144">
        <v>5930</v>
      </c>
      <c r="H310" s="148" t="s">
        <v>114</v>
      </c>
      <c r="I310" s="457">
        <v>0</v>
      </c>
      <c r="J310" s="457">
        <v>0</v>
      </c>
      <c r="K310" s="738"/>
      <c r="L310" s="445" t="s">
        <v>600</v>
      </c>
      <c r="M310" s="445"/>
      <c r="N310" s="445"/>
      <c r="O310" s="444"/>
      <c r="P310" s="445"/>
      <c r="Q310" s="445"/>
      <c r="R310" s="444"/>
      <c r="S310" s="506">
        <v>1000000</v>
      </c>
      <c r="T310" s="506">
        <v>2000000</v>
      </c>
    </row>
    <row r="311" spans="1:20" s="30" customFormat="1" x14ac:dyDescent="0.3">
      <c r="A311" s="679"/>
      <c r="B311" s="701"/>
      <c r="C311" s="679"/>
      <c r="D311" s="131">
        <v>294</v>
      </c>
      <c r="E311" s="149"/>
      <c r="F311" s="550" t="s">
        <v>168</v>
      </c>
      <c r="G311" s="144">
        <v>3550</v>
      </c>
      <c r="H311" s="148" t="s">
        <v>114</v>
      </c>
      <c r="I311" s="457">
        <v>0</v>
      </c>
      <c r="J311" s="457">
        <v>0</v>
      </c>
      <c r="K311" s="738"/>
      <c r="L311" s="445" t="s">
        <v>600</v>
      </c>
      <c r="M311" s="445"/>
      <c r="N311" s="445"/>
      <c r="O311" s="444"/>
      <c r="P311" s="445"/>
      <c r="Q311" s="445"/>
      <c r="R311" s="444"/>
      <c r="S311" s="506">
        <v>500000</v>
      </c>
      <c r="T311" s="506">
        <v>1000000</v>
      </c>
    </row>
    <row r="312" spans="1:20" s="30" customFormat="1" x14ac:dyDescent="0.3">
      <c r="A312" s="679"/>
      <c r="B312" s="701"/>
      <c r="C312" s="679"/>
      <c r="D312" s="131">
        <v>295</v>
      </c>
      <c r="E312" s="149"/>
      <c r="F312" s="550" t="s">
        <v>167</v>
      </c>
      <c r="G312" s="144">
        <v>1500</v>
      </c>
      <c r="H312" s="148" t="s">
        <v>114</v>
      </c>
      <c r="I312" s="457">
        <v>0</v>
      </c>
      <c r="J312" s="457">
        <v>0</v>
      </c>
      <c r="K312" s="738"/>
      <c r="L312" s="445" t="s">
        <v>600</v>
      </c>
      <c r="M312" s="445"/>
      <c r="N312" s="445"/>
      <c r="O312" s="444"/>
      <c r="P312" s="445"/>
      <c r="Q312" s="445"/>
      <c r="R312" s="444"/>
      <c r="S312" s="594">
        <v>500000</v>
      </c>
      <c r="T312" s="594">
        <v>1500000</v>
      </c>
    </row>
    <row r="313" spans="1:20" s="30" customFormat="1" x14ac:dyDescent="0.3">
      <c r="A313" s="679"/>
      <c r="B313" s="701"/>
      <c r="C313" s="679"/>
      <c r="D313" s="131">
        <v>296</v>
      </c>
      <c r="E313" s="149"/>
      <c r="F313" s="550" t="s">
        <v>166</v>
      </c>
      <c r="G313" s="144">
        <v>250</v>
      </c>
      <c r="H313" s="148" t="s">
        <v>114</v>
      </c>
      <c r="I313" s="147">
        <v>0</v>
      </c>
      <c r="J313" s="147">
        <v>0</v>
      </c>
      <c r="K313" s="738"/>
      <c r="L313" s="445" t="s">
        <v>600</v>
      </c>
      <c r="M313" s="445"/>
      <c r="N313" s="445"/>
      <c r="O313" s="444"/>
      <c r="P313" s="445"/>
      <c r="Q313" s="445"/>
      <c r="R313" s="444"/>
      <c r="S313" s="595"/>
      <c r="T313" s="595"/>
    </row>
    <row r="314" spans="1:20" s="30" customFormat="1" ht="19.5" thickBot="1" x14ac:dyDescent="0.35">
      <c r="A314" s="679"/>
      <c r="B314" s="646"/>
      <c r="C314" s="680"/>
      <c r="D314" s="131">
        <v>297</v>
      </c>
      <c r="E314" s="146"/>
      <c r="F314" s="550" t="s">
        <v>165</v>
      </c>
      <c r="G314" s="144">
        <v>2367</v>
      </c>
      <c r="H314" s="143" t="s">
        <v>114</v>
      </c>
      <c r="I314" s="142">
        <v>0</v>
      </c>
      <c r="J314" s="142">
        <v>0</v>
      </c>
      <c r="K314" s="739"/>
      <c r="L314" s="445" t="s">
        <v>600</v>
      </c>
      <c r="M314" s="445"/>
      <c r="N314" s="445"/>
      <c r="O314" s="444"/>
      <c r="P314" s="445"/>
      <c r="Q314" s="445"/>
      <c r="R314" s="444"/>
      <c r="S314" s="596"/>
      <c r="T314" s="596"/>
    </row>
    <row r="315" spans="1:20" s="30" customFormat="1" x14ac:dyDescent="0.3">
      <c r="A315" s="679"/>
      <c r="B315" s="645" t="s">
        <v>164</v>
      </c>
      <c r="C315" s="647" t="s">
        <v>114</v>
      </c>
      <c r="D315" s="131">
        <v>298</v>
      </c>
      <c r="E315" s="703" t="s">
        <v>163</v>
      </c>
      <c r="F315" s="133" t="s">
        <v>93</v>
      </c>
      <c r="G315" s="141">
        <v>11644</v>
      </c>
      <c r="H315" s="140" t="s">
        <v>162</v>
      </c>
      <c r="I315" s="139">
        <v>80000000</v>
      </c>
      <c r="J315" s="139">
        <v>0</v>
      </c>
      <c r="K315" s="724" t="s">
        <v>161</v>
      </c>
      <c r="L315" s="375" t="s">
        <v>599</v>
      </c>
      <c r="M315" s="449"/>
      <c r="N315" s="449"/>
      <c r="O315" s="451"/>
      <c r="P315" s="449" t="s">
        <v>610</v>
      </c>
      <c r="Q315" s="449">
        <v>1</v>
      </c>
      <c r="R315" s="451">
        <f>218100*Q315*12*1.195</f>
        <v>3127554</v>
      </c>
      <c r="S315" s="506">
        <v>5000000</v>
      </c>
      <c r="T315" s="506">
        <v>2000000</v>
      </c>
    </row>
    <row r="316" spans="1:20" s="30" customFormat="1" ht="18.75" customHeight="1" x14ac:dyDescent="0.3">
      <c r="A316" s="679"/>
      <c r="B316" s="701"/>
      <c r="C316" s="702"/>
      <c r="D316" s="131">
        <v>299</v>
      </c>
      <c r="E316" s="704"/>
      <c r="F316" s="138" t="s">
        <v>160</v>
      </c>
      <c r="G316" s="137">
        <v>7345</v>
      </c>
      <c r="H316" s="672" t="s">
        <v>159</v>
      </c>
      <c r="I316" s="582">
        <v>1500000000</v>
      </c>
      <c r="J316" s="669">
        <v>0</v>
      </c>
      <c r="K316" s="725"/>
      <c r="L316" s="621" t="s">
        <v>599</v>
      </c>
      <c r="M316" s="629"/>
      <c r="N316" s="621"/>
      <c r="O316" s="624"/>
      <c r="P316" s="621" t="s">
        <v>610</v>
      </c>
      <c r="Q316" s="621">
        <v>3</v>
      </c>
      <c r="R316" s="624">
        <f>Q316*218100*12*1.195</f>
        <v>9382662</v>
      </c>
      <c r="S316" s="604">
        <v>8000000</v>
      </c>
      <c r="T316" s="604">
        <v>6000000</v>
      </c>
    </row>
    <row r="317" spans="1:20" s="30" customFormat="1" x14ac:dyDescent="0.3">
      <c r="A317" s="679"/>
      <c r="B317" s="701"/>
      <c r="C317" s="702"/>
      <c r="D317" s="131">
        <v>300</v>
      </c>
      <c r="E317" s="704"/>
      <c r="F317" s="136" t="s">
        <v>158</v>
      </c>
      <c r="G317" s="129">
        <v>4430</v>
      </c>
      <c r="H317" s="673"/>
      <c r="I317" s="583"/>
      <c r="J317" s="670"/>
      <c r="K317" s="725"/>
      <c r="L317" s="621"/>
      <c r="M317" s="621"/>
      <c r="N317" s="621"/>
      <c r="O317" s="624"/>
      <c r="P317" s="621"/>
      <c r="Q317" s="621"/>
      <c r="R317" s="624"/>
      <c r="S317" s="604"/>
      <c r="T317" s="604"/>
    </row>
    <row r="318" spans="1:20" s="30" customFormat="1" x14ac:dyDescent="0.3">
      <c r="A318" s="679"/>
      <c r="B318" s="701"/>
      <c r="C318" s="702"/>
      <c r="D318" s="131">
        <v>301</v>
      </c>
      <c r="E318" s="704"/>
      <c r="F318" s="135" t="s">
        <v>157</v>
      </c>
      <c r="G318" s="134">
        <v>1120</v>
      </c>
      <c r="H318" s="673"/>
      <c r="I318" s="583"/>
      <c r="J318" s="670"/>
      <c r="K318" s="725"/>
      <c r="L318" s="621"/>
      <c r="M318" s="621"/>
      <c r="N318" s="621"/>
      <c r="O318" s="624"/>
      <c r="P318" s="621"/>
      <c r="Q318" s="621"/>
      <c r="R318" s="624"/>
      <c r="S318" s="604"/>
      <c r="T318" s="604"/>
    </row>
    <row r="319" spans="1:20" s="30" customFormat="1" x14ac:dyDescent="0.3">
      <c r="A319" s="679"/>
      <c r="B319" s="701"/>
      <c r="C319" s="702"/>
      <c r="D319" s="131">
        <v>302</v>
      </c>
      <c r="E319" s="704"/>
      <c r="F319" s="130" t="s">
        <v>156</v>
      </c>
      <c r="G319" s="129">
        <v>1620</v>
      </c>
      <c r="H319" s="673"/>
      <c r="I319" s="583"/>
      <c r="J319" s="670"/>
      <c r="K319" s="725"/>
      <c r="L319" s="621"/>
      <c r="M319" s="621"/>
      <c r="N319" s="621"/>
      <c r="O319" s="624"/>
      <c r="P319" s="621"/>
      <c r="Q319" s="621"/>
      <c r="R319" s="624"/>
      <c r="S319" s="604"/>
      <c r="T319" s="604"/>
    </row>
    <row r="320" spans="1:20" s="30" customFormat="1" ht="60" customHeight="1" x14ac:dyDescent="0.3">
      <c r="A320" s="679"/>
      <c r="B320" s="701"/>
      <c r="C320" s="702"/>
      <c r="D320" s="131">
        <v>303</v>
      </c>
      <c r="E320" s="704"/>
      <c r="F320" s="133" t="s">
        <v>155</v>
      </c>
      <c r="G320" s="132"/>
      <c r="H320" s="673"/>
      <c r="I320" s="583"/>
      <c r="J320" s="670"/>
      <c r="K320" s="725"/>
      <c r="L320" s="621"/>
      <c r="M320" s="621"/>
      <c r="N320" s="621"/>
      <c r="O320" s="624"/>
      <c r="P320" s="621"/>
      <c r="Q320" s="621"/>
      <c r="R320" s="624"/>
      <c r="S320" s="604"/>
      <c r="T320" s="604"/>
    </row>
    <row r="321" spans="1:20" s="30" customFormat="1" x14ac:dyDescent="0.3">
      <c r="A321" s="679"/>
      <c r="B321" s="701"/>
      <c r="C321" s="702"/>
      <c r="D321" s="131">
        <v>304</v>
      </c>
      <c r="E321" s="704"/>
      <c r="F321" s="130" t="s">
        <v>154</v>
      </c>
      <c r="G321" s="129">
        <v>5500</v>
      </c>
      <c r="H321" s="673"/>
      <c r="I321" s="583"/>
      <c r="J321" s="670"/>
      <c r="K321" s="725"/>
      <c r="L321" s="621"/>
      <c r="M321" s="621"/>
      <c r="N321" s="621"/>
      <c r="O321" s="624"/>
      <c r="P321" s="621"/>
      <c r="Q321" s="621"/>
      <c r="R321" s="624"/>
      <c r="S321" s="604"/>
      <c r="T321" s="604"/>
    </row>
    <row r="322" spans="1:20" s="30" customFormat="1" ht="19.5" thickBot="1" x14ac:dyDescent="0.35">
      <c r="A322" s="679"/>
      <c r="B322" s="646"/>
      <c r="C322" s="648"/>
      <c r="D322" s="131">
        <v>305</v>
      </c>
      <c r="E322" s="705"/>
      <c r="F322" s="128" t="s">
        <v>153</v>
      </c>
      <c r="G322" s="127">
        <v>6474</v>
      </c>
      <c r="H322" s="727"/>
      <c r="I322" s="728"/>
      <c r="J322" s="671"/>
      <c r="K322" s="726"/>
      <c r="L322" s="621"/>
      <c r="M322" s="621"/>
      <c r="N322" s="621"/>
      <c r="O322" s="624"/>
      <c r="P322" s="621"/>
      <c r="Q322" s="621"/>
      <c r="R322" s="624"/>
      <c r="S322" s="604"/>
      <c r="T322" s="604"/>
    </row>
    <row r="323" spans="1:20" ht="30.75" customHeight="1" x14ac:dyDescent="0.3">
      <c r="A323" s="679"/>
      <c r="B323" s="126" t="s">
        <v>152</v>
      </c>
      <c r="C323" s="125" t="s">
        <v>114</v>
      </c>
      <c r="D323" s="131">
        <v>306</v>
      </c>
      <c r="E323" s="636" t="s">
        <v>151</v>
      </c>
      <c r="F323" s="124" t="s">
        <v>150</v>
      </c>
      <c r="G323" s="123">
        <v>2546</v>
      </c>
      <c r="H323" s="663" t="s">
        <v>149</v>
      </c>
      <c r="I323" s="661">
        <v>650000000</v>
      </c>
      <c r="J323" s="661">
        <v>0</v>
      </c>
      <c r="K323" s="625" t="s">
        <v>148</v>
      </c>
      <c r="L323" s="627" t="s">
        <v>599</v>
      </c>
      <c r="M323" s="627"/>
      <c r="N323" s="627"/>
      <c r="O323" s="622"/>
      <c r="P323" s="627" t="s">
        <v>603</v>
      </c>
      <c r="Q323" s="627">
        <v>1</v>
      </c>
      <c r="R323" s="622">
        <f>232000*12*1.195*Q323</f>
        <v>3326880</v>
      </c>
      <c r="S323" s="623">
        <v>10000000</v>
      </c>
      <c r="T323" s="623">
        <v>25000000</v>
      </c>
    </row>
    <row r="324" spans="1:20" ht="19.5" thickBot="1" x14ac:dyDescent="0.35">
      <c r="A324" s="679"/>
      <c r="B324" s="122"/>
      <c r="C324" s="121"/>
      <c r="D324" s="131">
        <v>307</v>
      </c>
      <c r="E324" s="638"/>
      <c r="F324" s="120" t="s">
        <v>147</v>
      </c>
      <c r="G324" s="119">
        <v>7761</v>
      </c>
      <c r="H324" s="665"/>
      <c r="I324" s="658"/>
      <c r="J324" s="658"/>
      <c r="K324" s="626"/>
      <c r="L324" s="627"/>
      <c r="M324" s="627"/>
      <c r="N324" s="627"/>
      <c r="O324" s="622"/>
      <c r="P324" s="627"/>
      <c r="Q324" s="627"/>
      <c r="R324" s="622"/>
      <c r="S324" s="623"/>
      <c r="T324" s="623"/>
    </row>
    <row r="325" spans="1:20" ht="30" customHeight="1" x14ac:dyDescent="0.3">
      <c r="A325" s="679"/>
      <c r="B325" s="681" t="s">
        <v>146</v>
      </c>
      <c r="C325" s="684" t="s">
        <v>114</v>
      </c>
      <c r="D325" s="706">
        <v>308</v>
      </c>
      <c r="E325" s="636" t="s">
        <v>145</v>
      </c>
      <c r="F325" s="653" t="s">
        <v>144</v>
      </c>
      <c r="G325" s="654">
        <v>10233</v>
      </c>
      <c r="H325" s="663" t="s">
        <v>143</v>
      </c>
      <c r="I325" s="659">
        <f>40000000+O325</f>
        <v>323000000</v>
      </c>
      <c r="J325" s="661">
        <v>2020</v>
      </c>
      <c r="K325" s="639" t="s">
        <v>142</v>
      </c>
      <c r="L325" s="599" t="s">
        <v>599</v>
      </c>
      <c r="M325" s="519" t="s">
        <v>668</v>
      </c>
      <c r="N325" s="456">
        <v>1</v>
      </c>
      <c r="O325" s="630">
        <v>283000000</v>
      </c>
      <c r="P325" s="456" t="s">
        <v>604</v>
      </c>
      <c r="Q325" s="456">
        <v>6</v>
      </c>
      <c r="R325" s="622">
        <f>Q325*230300*12*1.195+Q326*232000*1.195*12+257000*12*1.195*Q327+224200*12*1.195*Q328</f>
        <v>36584208</v>
      </c>
      <c r="S325" s="623">
        <v>15000000</v>
      </c>
      <c r="T325" s="623">
        <v>5000000</v>
      </c>
    </row>
    <row r="326" spans="1:20" ht="31.5" x14ac:dyDescent="0.3">
      <c r="A326" s="679"/>
      <c r="B326" s="682"/>
      <c r="C326" s="685"/>
      <c r="D326" s="691"/>
      <c r="E326" s="637"/>
      <c r="F326" s="651"/>
      <c r="G326" s="655"/>
      <c r="H326" s="664"/>
      <c r="I326" s="660"/>
      <c r="J326" s="657"/>
      <c r="K326" s="640"/>
      <c r="L326" s="600"/>
      <c r="M326" s="519" t="s">
        <v>667</v>
      </c>
      <c r="N326" s="456">
        <v>1</v>
      </c>
      <c r="O326" s="631"/>
      <c r="P326" s="456" t="s">
        <v>603</v>
      </c>
      <c r="Q326" s="456">
        <v>2</v>
      </c>
      <c r="R326" s="622"/>
      <c r="S326" s="623"/>
      <c r="T326" s="623"/>
    </row>
    <row r="327" spans="1:20" x14ac:dyDescent="0.3">
      <c r="A327" s="679"/>
      <c r="B327" s="682"/>
      <c r="C327" s="685"/>
      <c r="D327" s="691"/>
      <c r="E327" s="637"/>
      <c r="F327" s="392"/>
      <c r="G327" s="390"/>
      <c r="H327" s="391"/>
      <c r="I327" s="660"/>
      <c r="J327" s="657"/>
      <c r="K327" s="640"/>
      <c r="L327" s="600"/>
      <c r="M327" s="456" t="s">
        <v>626</v>
      </c>
      <c r="N327" s="456">
        <v>1</v>
      </c>
      <c r="O327" s="631"/>
      <c r="P327" s="456" t="s">
        <v>605</v>
      </c>
      <c r="Q327" s="456">
        <v>1</v>
      </c>
      <c r="R327" s="622"/>
      <c r="S327" s="623"/>
      <c r="T327" s="623"/>
    </row>
    <row r="328" spans="1:20" x14ac:dyDescent="0.3">
      <c r="A328" s="679"/>
      <c r="B328" s="682"/>
      <c r="C328" s="685"/>
      <c r="D328" s="691">
        <v>309</v>
      </c>
      <c r="E328" s="637"/>
      <c r="F328" s="392"/>
      <c r="G328" s="390"/>
      <c r="H328" s="391"/>
      <c r="I328" s="660">
        <f>60000000+O329</f>
        <v>220000000</v>
      </c>
      <c r="J328" s="657">
        <v>421</v>
      </c>
      <c r="K328" s="640"/>
      <c r="L328" s="601"/>
      <c r="M328" s="456" t="s">
        <v>643</v>
      </c>
      <c r="N328" s="456">
        <v>1</v>
      </c>
      <c r="O328" s="632"/>
      <c r="P328" s="456" t="s">
        <v>97</v>
      </c>
      <c r="Q328" s="456">
        <v>2</v>
      </c>
      <c r="R328" s="622"/>
      <c r="S328" s="623"/>
      <c r="T328" s="623"/>
    </row>
    <row r="329" spans="1:20" ht="31.5" x14ac:dyDescent="0.3">
      <c r="A329" s="679"/>
      <c r="B329" s="682"/>
      <c r="C329" s="685"/>
      <c r="D329" s="691"/>
      <c r="E329" s="637"/>
      <c r="F329" s="651" t="s">
        <v>141</v>
      </c>
      <c r="G329" s="655">
        <v>2420</v>
      </c>
      <c r="H329" s="664" t="s">
        <v>140</v>
      </c>
      <c r="I329" s="660"/>
      <c r="J329" s="657"/>
      <c r="K329" s="640"/>
      <c r="L329" s="599" t="s">
        <v>599</v>
      </c>
      <c r="M329" s="519" t="s">
        <v>667</v>
      </c>
      <c r="N329" s="456">
        <v>2</v>
      </c>
      <c r="O329" s="630">
        <v>160000000</v>
      </c>
      <c r="P329" s="456" t="s">
        <v>604</v>
      </c>
      <c r="Q329" s="456">
        <v>6</v>
      </c>
      <c r="R329" s="622">
        <f>Q329*230300*12*1.195+Q332*232000*1.195*12+Q330*12*1.195*305300+224200*12*1.195*Q331</f>
        <v>37276830</v>
      </c>
      <c r="S329" s="623">
        <v>15000000</v>
      </c>
      <c r="T329" s="623">
        <v>10000000</v>
      </c>
    </row>
    <row r="330" spans="1:20" x14ac:dyDescent="0.3">
      <c r="A330" s="679"/>
      <c r="B330" s="682"/>
      <c r="C330" s="685"/>
      <c r="D330" s="691"/>
      <c r="E330" s="637"/>
      <c r="F330" s="651"/>
      <c r="G330" s="655"/>
      <c r="H330" s="664"/>
      <c r="I330" s="660"/>
      <c r="J330" s="657"/>
      <c r="K330" s="640"/>
      <c r="L330" s="600"/>
      <c r="M330" s="456" t="s">
        <v>626</v>
      </c>
      <c r="N330" s="456">
        <v>1</v>
      </c>
      <c r="O330" s="631"/>
      <c r="P330" s="456" t="s">
        <v>609</v>
      </c>
      <c r="Q330" s="456">
        <v>1</v>
      </c>
      <c r="R330" s="622"/>
      <c r="S330" s="623"/>
      <c r="T330" s="623"/>
    </row>
    <row r="331" spans="1:20" x14ac:dyDescent="0.3">
      <c r="A331" s="679"/>
      <c r="B331" s="682"/>
      <c r="C331" s="685"/>
      <c r="D331" s="691"/>
      <c r="E331" s="637"/>
      <c r="F331" s="651"/>
      <c r="G331" s="655"/>
      <c r="H331" s="664"/>
      <c r="I331" s="660"/>
      <c r="J331" s="657"/>
      <c r="K331" s="640"/>
      <c r="L331" s="600"/>
      <c r="M331" s="456"/>
      <c r="N331" s="456"/>
      <c r="O331" s="631"/>
      <c r="P331" s="456" t="s">
        <v>97</v>
      </c>
      <c r="Q331" s="456">
        <v>2</v>
      </c>
      <c r="R331" s="622"/>
      <c r="S331" s="623"/>
      <c r="T331" s="623"/>
    </row>
    <row r="332" spans="1:20" ht="19.5" thickBot="1" x14ac:dyDescent="0.35">
      <c r="A332" s="679"/>
      <c r="B332" s="683"/>
      <c r="C332" s="686"/>
      <c r="D332" s="707"/>
      <c r="E332" s="638"/>
      <c r="F332" s="652"/>
      <c r="G332" s="656"/>
      <c r="H332" s="665"/>
      <c r="I332" s="708"/>
      <c r="J332" s="658"/>
      <c r="K332" s="641"/>
      <c r="L332" s="601"/>
      <c r="M332" s="456"/>
      <c r="N332" s="456"/>
      <c r="O332" s="632"/>
      <c r="P332" s="456" t="s">
        <v>603</v>
      </c>
      <c r="Q332" s="456">
        <v>2</v>
      </c>
      <c r="R332" s="622"/>
      <c r="S332" s="623"/>
      <c r="T332" s="623"/>
    </row>
    <row r="333" spans="1:20" ht="111" thickBot="1" x14ac:dyDescent="0.35">
      <c r="A333" s="679"/>
      <c r="B333" s="98" t="s">
        <v>139</v>
      </c>
      <c r="C333" s="90" t="s">
        <v>114</v>
      </c>
      <c r="D333" s="89">
        <v>310</v>
      </c>
      <c r="E333" s="116"/>
      <c r="F333" s="87" t="s">
        <v>138</v>
      </c>
      <c r="G333" s="86"/>
      <c r="H333" s="85" t="s">
        <v>137</v>
      </c>
      <c r="I333" s="84">
        <v>0</v>
      </c>
      <c r="J333" s="84">
        <v>0</v>
      </c>
      <c r="K333" s="642" t="s">
        <v>136</v>
      </c>
      <c r="L333" s="377" t="s">
        <v>600</v>
      </c>
      <c r="M333" s="450"/>
      <c r="N333" s="450"/>
      <c r="O333" s="446"/>
      <c r="P333" s="450"/>
      <c r="Q333" s="450"/>
      <c r="R333" s="446"/>
      <c r="S333" s="520" t="s">
        <v>673</v>
      </c>
      <c r="T333" s="520" t="s">
        <v>673</v>
      </c>
    </row>
    <row r="334" spans="1:20" ht="19.5" thickBot="1" x14ac:dyDescent="0.35">
      <c r="A334" s="679"/>
      <c r="B334" s="645" t="s">
        <v>135</v>
      </c>
      <c r="C334" s="647" t="s">
        <v>114</v>
      </c>
      <c r="D334" s="89">
        <v>311</v>
      </c>
      <c r="E334" s="662" t="s">
        <v>134</v>
      </c>
      <c r="F334" s="437" t="s">
        <v>133</v>
      </c>
      <c r="G334" s="438">
        <v>1100</v>
      </c>
      <c r="H334" s="663" t="s">
        <v>669</v>
      </c>
      <c r="I334" s="666">
        <v>14000000</v>
      </c>
      <c r="J334" s="666">
        <v>577</v>
      </c>
      <c r="K334" s="643"/>
      <c r="L334" s="616" t="s">
        <v>599</v>
      </c>
      <c r="M334" s="755"/>
      <c r="N334" s="755"/>
      <c r="O334" s="628"/>
      <c r="P334" s="616" t="s">
        <v>603</v>
      </c>
      <c r="Q334" s="616">
        <v>1</v>
      </c>
      <c r="R334" s="613">
        <v>3326880</v>
      </c>
      <c r="S334" s="597">
        <v>400000</v>
      </c>
      <c r="T334" s="597">
        <v>600000</v>
      </c>
    </row>
    <row r="335" spans="1:20" ht="19.5" thickBot="1" x14ac:dyDescent="0.35">
      <c r="A335" s="679"/>
      <c r="B335" s="646"/>
      <c r="C335" s="648"/>
      <c r="D335" s="89">
        <v>312</v>
      </c>
      <c r="E335" s="577"/>
      <c r="F335" s="439" t="s">
        <v>132</v>
      </c>
      <c r="G335" s="440">
        <v>11077</v>
      </c>
      <c r="H335" s="664"/>
      <c r="I335" s="667"/>
      <c r="J335" s="667"/>
      <c r="K335" s="643"/>
      <c r="L335" s="617"/>
      <c r="M335" s="755"/>
      <c r="N335" s="755"/>
      <c r="O335" s="628"/>
      <c r="P335" s="617"/>
      <c r="Q335" s="617"/>
      <c r="R335" s="619"/>
      <c r="S335" s="620"/>
      <c r="T335" s="620"/>
    </row>
    <row r="336" spans="1:20" ht="19.5" thickBot="1" x14ac:dyDescent="0.35">
      <c r="A336" s="679"/>
      <c r="B336" s="431"/>
      <c r="C336" s="436"/>
      <c r="D336" s="89">
        <v>313</v>
      </c>
      <c r="E336" s="577"/>
      <c r="F336" s="178" t="s">
        <v>307</v>
      </c>
      <c r="G336" s="177">
        <v>3734</v>
      </c>
      <c r="H336" s="665"/>
      <c r="I336" s="668"/>
      <c r="J336" s="667"/>
      <c r="K336" s="643"/>
      <c r="L336" s="618"/>
      <c r="M336" s="450"/>
      <c r="N336" s="450"/>
      <c r="O336" s="446"/>
      <c r="P336" s="618"/>
      <c r="Q336" s="618"/>
      <c r="R336" s="614"/>
      <c r="S336" s="598"/>
      <c r="T336" s="598"/>
    </row>
    <row r="337" spans="1:20" ht="19.5" thickBot="1" x14ac:dyDescent="0.35">
      <c r="A337" s="679"/>
      <c r="B337" s="118" t="s">
        <v>131</v>
      </c>
      <c r="C337" s="117" t="s">
        <v>114</v>
      </c>
      <c r="D337" s="89">
        <v>314</v>
      </c>
      <c r="E337" s="116"/>
      <c r="F337" s="115" t="s">
        <v>130</v>
      </c>
      <c r="G337" s="114">
        <v>6629</v>
      </c>
      <c r="H337" s="113" t="s">
        <v>111</v>
      </c>
      <c r="I337" s="373">
        <v>0</v>
      </c>
      <c r="J337" s="112">
        <v>0</v>
      </c>
      <c r="K337" s="643"/>
      <c r="L337" s="377" t="s">
        <v>600</v>
      </c>
      <c r="M337" s="450"/>
      <c r="N337" s="450"/>
      <c r="O337" s="446"/>
      <c r="P337" s="450"/>
      <c r="Q337" s="450"/>
      <c r="R337" s="446"/>
      <c r="S337" s="461" t="s">
        <v>114</v>
      </c>
      <c r="T337" s="461" t="s">
        <v>114</v>
      </c>
    </row>
    <row r="338" spans="1:20" ht="110.25" x14ac:dyDescent="0.3">
      <c r="A338" s="679"/>
      <c r="B338" s="649" t="s">
        <v>129</v>
      </c>
      <c r="C338" s="647" t="s">
        <v>114</v>
      </c>
      <c r="D338" s="111">
        <v>315</v>
      </c>
      <c r="E338" s="110"/>
      <c r="F338" s="109" t="s">
        <v>128</v>
      </c>
      <c r="G338" s="108"/>
      <c r="H338" s="107" t="s">
        <v>127</v>
      </c>
      <c r="I338" s="261">
        <v>0</v>
      </c>
      <c r="J338" s="106">
        <v>0</v>
      </c>
      <c r="K338" s="643"/>
      <c r="L338" s="377" t="s">
        <v>600</v>
      </c>
      <c r="M338" s="450"/>
      <c r="N338" s="450"/>
      <c r="O338" s="446"/>
      <c r="P338" s="450"/>
      <c r="Q338" s="450"/>
      <c r="R338" s="446"/>
      <c r="S338" s="520" t="s">
        <v>673</v>
      </c>
      <c r="T338" s="520" t="s">
        <v>673</v>
      </c>
    </row>
    <row r="339" spans="1:20" ht="111" thickBot="1" x14ac:dyDescent="0.35">
      <c r="A339" s="679"/>
      <c r="B339" s="650"/>
      <c r="C339" s="648"/>
      <c r="D339" s="104">
        <v>316</v>
      </c>
      <c r="E339" s="103"/>
      <c r="F339" s="102" t="s">
        <v>126</v>
      </c>
      <c r="G339" s="101"/>
      <c r="H339" s="100" t="s">
        <v>125</v>
      </c>
      <c r="I339" s="92">
        <v>0</v>
      </c>
      <c r="J339" s="99">
        <v>0</v>
      </c>
      <c r="K339" s="644"/>
      <c r="L339" s="377" t="s">
        <v>600</v>
      </c>
      <c r="M339" s="450"/>
      <c r="N339" s="450"/>
      <c r="O339" s="446"/>
      <c r="P339" s="450"/>
      <c r="Q339" s="450"/>
      <c r="R339" s="446"/>
      <c r="S339" s="520" t="s">
        <v>673</v>
      </c>
      <c r="T339" s="520" t="s">
        <v>673</v>
      </c>
    </row>
    <row r="340" spans="1:20" ht="30.75" thickBot="1" x14ac:dyDescent="0.35">
      <c r="A340" s="679"/>
      <c r="B340" s="91" t="s">
        <v>124</v>
      </c>
      <c r="C340" s="90" t="s">
        <v>114</v>
      </c>
      <c r="D340" s="89">
        <v>317</v>
      </c>
      <c r="E340" s="97"/>
      <c r="F340" s="87" t="s">
        <v>123</v>
      </c>
      <c r="G340" s="86">
        <v>6827</v>
      </c>
      <c r="H340" s="85" t="s">
        <v>122</v>
      </c>
      <c r="I340" s="84">
        <v>0</v>
      </c>
      <c r="J340" s="84">
        <v>0</v>
      </c>
      <c r="K340" s="633" t="s">
        <v>121</v>
      </c>
      <c r="L340" s="377" t="s">
        <v>600</v>
      </c>
      <c r="M340" s="450"/>
      <c r="N340" s="450"/>
      <c r="O340" s="446"/>
      <c r="P340" s="450"/>
      <c r="Q340" s="450"/>
      <c r="R340" s="446"/>
      <c r="S340" s="461"/>
      <c r="T340" s="461"/>
    </row>
    <row r="341" spans="1:20" ht="30.75" thickBot="1" x14ac:dyDescent="0.35">
      <c r="A341" s="679"/>
      <c r="B341" s="98" t="s">
        <v>120</v>
      </c>
      <c r="C341" s="90" t="s">
        <v>114</v>
      </c>
      <c r="D341" s="89">
        <v>318</v>
      </c>
      <c r="E341" s="97" t="s">
        <v>119</v>
      </c>
      <c r="F341" s="87" t="s">
        <v>118</v>
      </c>
      <c r="G341" s="86">
        <v>6250</v>
      </c>
      <c r="H341" s="85" t="s">
        <v>41</v>
      </c>
      <c r="I341" s="84">
        <v>180000000</v>
      </c>
      <c r="J341" s="84">
        <v>1985</v>
      </c>
      <c r="K341" s="634"/>
      <c r="L341" s="377" t="s">
        <v>599</v>
      </c>
      <c r="M341" s="450"/>
      <c r="N341" s="450"/>
      <c r="O341" s="446"/>
      <c r="P341" s="450" t="s">
        <v>610</v>
      </c>
      <c r="Q341" s="450">
        <v>3</v>
      </c>
      <c r="R341" s="446">
        <f>Q341*218100*12*1.195</f>
        <v>9382662</v>
      </c>
      <c r="S341" s="461">
        <v>2000000</v>
      </c>
      <c r="T341" s="461">
        <v>1500000</v>
      </c>
    </row>
    <row r="342" spans="1:20" ht="19.5" thickBot="1" x14ac:dyDescent="0.35">
      <c r="A342" s="679"/>
      <c r="B342" s="91" t="s">
        <v>117</v>
      </c>
      <c r="C342" s="90" t="s">
        <v>114</v>
      </c>
      <c r="D342" s="89">
        <v>319</v>
      </c>
      <c r="E342" s="96"/>
      <c r="F342" s="95" t="s">
        <v>116</v>
      </c>
      <c r="G342" s="94">
        <v>4500</v>
      </c>
      <c r="H342" s="93"/>
      <c r="I342" s="92">
        <v>0</v>
      </c>
      <c r="J342" s="92">
        <v>0</v>
      </c>
      <c r="K342" s="635"/>
      <c r="L342" s="377" t="s">
        <v>600</v>
      </c>
      <c r="M342" s="450"/>
      <c r="N342" s="450"/>
      <c r="O342" s="446"/>
      <c r="P342" s="450"/>
      <c r="Q342" s="450"/>
      <c r="R342" s="446"/>
      <c r="S342" s="461"/>
      <c r="T342" s="461"/>
    </row>
    <row r="343" spans="1:20" ht="111" thickBot="1" x14ac:dyDescent="0.35">
      <c r="A343" s="680"/>
      <c r="B343" s="91" t="s">
        <v>115</v>
      </c>
      <c r="C343" s="90" t="s">
        <v>114</v>
      </c>
      <c r="D343" s="89">
        <v>320</v>
      </c>
      <c r="E343" s="88"/>
      <c r="F343" s="87" t="s">
        <v>113</v>
      </c>
      <c r="G343" s="86"/>
      <c r="H343" s="85" t="s">
        <v>112</v>
      </c>
      <c r="I343" s="84">
        <v>0</v>
      </c>
      <c r="J343" s="84">
        <v>0</v>
      </c>
      <c r="K343" s="363"/>
      <c r="L343" s="377" t="s">
        <v>600</v>
      </c>
      <c r="M343" s="450"/>
      <c r="N343" s="450"/>
      <c r="O343" s="446"/>
      <c r="P343" s="450"/>
      <c r="Q343" s="450"/>
      <c r="R343" s="446"/>
      <c r="S343" s="520" t="s">
        <v>673</v>
      </c>
      <c r="T343" s="520" t="s">
        <v>673</v>
      </c>
    </row>
    <row r="344" spans="1:20" s="77" customFormat="1" x14ac:dyDescent="0.3">
      <c r="A344" s="79"/>
      <c r="B344" s="83"/>
      <c r="C344" s="82"/>
      <c r="D344" s="82"/>
      <c r="E344" s="81" t="s">
        <v>110</v>
      </c>
      <c r="F344" s="79"/>
      <c r="G344" s="78"/>
      <c r="H344" s="79"/>
      <c r="I344" s="80">
        <f>SUM(I9:I343)</f>
        <v>40615751751</v>
      </c>
      <c r="J344" s="80">
        <f>SUM(J9:J343)</f>
        <v>66622</v>
      </c>
      <c r="K344" s="79"/>
      <c r="L344" s="364"/>
      <c r="O344" s="411">
        <f>SUM(O9:O343)</f>
        <v>1657000000</v>
      </c>
      <c r="P344" s="399"/>
      <c r="Q344" s="399">
        <f>SUM(Q9:Q343)</f>
        <v>90</v>
      </c>
      <c r="R344" s="412">
        <f>SUM(R9:R343)</f>
        <v>300454548</v>
      </c>
      <c r="S344" s="411">
        <f>SUM(S9:S343)</f>
        <v>310800000</v>
      </c>
      <c r="T344" s="411">
        <f>SUM(T9:T343)</f>
        <v>628649800</v>
      </c>
    </row>
    <row r="345" spans="1:20" x14ac:dyDescent="0.3">
      <c r="A345" s="709" t="s">
        <v>109</v>
      </c>
      <c r="B345" s="710"/>
      <c r="C345" s="710"/>
      <c r="D345" s="710"/>
      <c r="E345" s="710"/>
      <c r="F345" s="710"/>
      <c r="G345" s="710"/>
      <c r="H345" s="710"/>
      <c r="I345" s="710"/>
      <c r="J345" s="710"/>
      <c r="K345" s="710"/>
      <c r="L345" s="36"/>
    </row>
    <row r="346" spans="1:20" ht="30.75" customHeight="1" x14ac:dyDescent="0.3">
      <c r="A346" s="711" t="s">
        <v>108</v>
      </c>
      <c r="B346" s="712"/>
      <c r="C346" s="712"/>
      <c r="D346" s="712"/>
      <c r="E346" s="712"/>
      <c r="F346" s="712"/>
      <c r="G346" s="36"/>
      <c r="H346" s="36"/>
      <c r="I346" s="36"/>
      <c r="J346" s="36"/>
      <c r="K346" s="36"/>
      <c r="L346" s="36"/>
    </row>
    <row r="347" spans="1:20" s="30" customFormat="1" x14ac:dyDescent="0.3">
      <c r="A347" s="37"/>
      <c r="B347" s="49" t="s">
        <v>107</v>
      </c>
      <c r="C347" s="34"/>
      <c r="D347" s="34"/>
      <c r="E347" s="37"/>
      <c r="F347" s="76" t="s">
        <v>106</v>
      </c>
      <c r="G347" s="75"/>
      <c r="H347" s="34"/>
      <c r="I347" s="74"/>
      <c r="J347" s="67"/>
      <c r="K347" s="67"/>
      <c r="L347" s="67"/>
      <c r="P347" s="33"/>
      <c r="Q347" s="33"/>
      <c r="R347" s="33"/>
    </row>
    <row r="348" spans="1:20" s="30" customFormat="1" ht="36.75" customHeight="1" x14ac:dyDescent="0.3">
      <c r="A348" s="589" t="s">
        <v>105</v>
      </c>
      <c r="B348" s="589"/>
      <c r="C348" s="589"/>
      <c r="D348" s="574"/>
      <c r="E348" s="563"/>
      <c r="F348" s="564">
        <v>413909</v>
      </c>
      <c r="G348" s="67"/>
      <c r="H348" s="67"/>
      <c r="I348" s="65"/>
      <c r="J348" s="67"/>
      <c r="K348" s="67"/>
      <c r="L348" s="67"/>
      <c r="P348" s="33"/>
      <c r="Q348" s="33"/>
      <c r="R348" s="33"/>
    </row>
    <row r="349" spans="1:20" s="30" customFormat="1" ht="39.75" customHeight="1" x14ac:dyDescent="0.3">
      <c r="A349" s="590" t="s">
        <v>104</v>
      </c>
      <c r="B349" s="590"/>
      <c r="C349" s="590"/>
      <c r="D349" s="573"/>
      <c r="E349" s="563"/>
      <c r="F349" s="564">
        <v>354031</v>
      </c>
      <c r="G349" s="65"/>
      <c r="H349" s="67"/>
      <c r="I349" s="65"/>
      <c r="J349" s="67"/>
      <c r="K349" s="67"/>
      <c r="L349" s="67"/>
      <c r="P349" s="33"/>
      <c r="Q349" s="33"/>
      <c r="R349" s="33"/>
    </row>
    <row r="350" spans="1:20" s="30" customFormat="1" ht="38.25" customHeight="1" x14ac:dyDescent="0.3">
      <c r="A350" s="572" t="s">
        <v>103</v>
      </c>
      <c r="B350" s="572"/>
      <c r="C350" s="571"/>
      <c r="D350" s="571"/>
      <c r="E350" s="563"/>
      <c r="F350" s="564">
        <v>25326</v>
      </c>
      <c r="G350" s="65"/>
      <c r="H350" s="67"/>
      <c r="I350" s="65"/>
      <c r="J350" s="67"/>
      <c r="K350" s="67"/>
      <c r="L350" s="67"/>
      <c r="P350" s="33"/>
      <c r="Q350" s="33"/>
      <c r="R350" s="33"/>
    </row>
    <row r="351" spans="1:20" s="30" customFormat="1" ht="42" customHeight="1" x14ac:dyDescent="0.3">
      <c r="A351" s="591" t="s">
        <v>102</v>
      </c>
      <c r="B351" s="591"/>
      <c r="C351" s="591"/>
      <c r="D351" s="570"/>
      <c r="E351" s="563"/>
      <c r="F351" s="568">
        <v>428248</v>
      </c>
      <c r="G351" s="73"/>
      <c r="H351" s="72"/>
      <c r="I351" s="65"/>
      <c r="J351" s="67"/>
      <c r="K351" s="67"/>
      <c r="L351" s="67"/>
      <c r="P351" s="33"/>
      <c r="Q351" s="33"/>
      <c r="R351" s="33"/>
    </row>
    <row r="352" spans="1:20" s="30" customFormat="1" ht="38.25" customHeight="1" x14ac:dyDescent="0.3">
      <c r="A352" s="592" t="s">
        <v>101</v>
      </c>
      <c r="B352" s="592"/>
      <c r="C352" s="592"/>
      <c r="D352" s="569"/>
      <c r="E352" s="563"/>
      <c r="F352" s="568">
        <v>119443</v>
      </c>
      <c r="G352" s="71"/>
      <c r="H352" s="72"/>
      <c r="I352" s="65"/>
      <c r="J352" s="67"/>
      <c r="K352" s="67"/>
      <c r="L352" s="67"/>
      <c r="P352" s="33"/>
      <c r="Q352" s="33"/>
      <c r="R352" s="33"/>
    </row>
    <row r="353" spans="1:18" s="30" customFormat="1" ht="37.5" customHeight="1" x14ac:dyDescent="0.3">
      <c r="A353" s="593" t="s">
        <v>100</v>
      </c>
      <c r="B353" s="593"/>
      <c r="C353" s="593"/>
      <c r="D353" s="567"/>
      <c r="E353" s="563"/>
      <c r="F353" s="564">
        <v>87599</v>
      </c>
      <c r="G353" s="65"/>
      <c r="H353" s="67"/>
      <c r="I353" s="71"/>
      <c r="J353" s="67"/>
      <c r="K353" s="67"/>
      <c r="L353" s="67"/>
      <c r="P353" s="33"/>
      <c r="Q353" s="33"/>
      <c r="R353" s="33"/>
    </row>
    <row r="354" spans="1:18" s="30" customFormat="1" ht="32.25" customHeight="1" x14ac:dyDescent="0.3">
      <c r="A354" s="588" t="s">
        <v>99</v>
      </c>
      <c r="B354" s="588"/>
      <c r="C354" s="588"/>
      <c r="D354" s="566"/>
      <c r="E354" s="563"/>
      <c r="F354" s="564">
        <v>39849</v>
      </c>
      <c r="G354" s="65"/>
      <c r="H354" s="67"/>
      <c r="I354" s="71"/>
      <c r="J354" s="67"/>
      <c r="K354" s="67"/>
      <c r="L354" s="67"/>
      <c r="P354" s="33"/>
      <c r="Q354" s="33"/>
      <c r="R354" s="33"/>
    </row>
    <row r="355" spans="1:18" s="30" customFormat="1" x14ac:dyDescent="0.3">
      <c r="A355" s="565" t="s">
        <v>98</v>
      </c>
      <c r="B355" s="561"/>
      <c r="C355" s="562"/>
      <c r="D355" s="562"/>
      <c r="E355" s="563"/>
      <c r="F355" s="564">
        <v>1468405</v>
      </c>
      <c r="G355" s="65"/>
      <c r="H355" s="67"/>
      <c r="I355" s="65"/>
      <c r="J355" s="67"/>
      <c r="K355" s="67"/>
      <c r="L355" s="67"/>
      <c r="P355" s="33"/>
      <c r="Q355" s="33"/>
      <c r="R355" s="33"/>
    </row>
    <row r="356" spans="1:18" s="30" customFormat="1" x14ac:dyDescent="0.3">
      <c r="A356" s="37"/>
      <c r="B356" s="46"/>
      <c r="C356" s="34"/>
      <c r="D356" s="34"/>
      <c r="E356" s="37"/>
      <c r="F356" s="67"/>
      <c r="H356" s="67"/>
      <c r="I356" s="65"/>
      <c r="J356" s="67"/>
      <c r="K356" s="67"/>
      <c r="L356" s="67"/>
      <c r="P356" s="33"/>
      <c r="Q356" s="33"/>
      <c r="R356" s="33"/>
    </row>
    <row r="357" spans="1:18" s="30" customFormat="1" x14ac:dyDescent="0.3">
      <c r="A357" s="37"/>
      <c r="B357" s="46"/>
      <c r="C357" s="34"/>
      <c r="D357" s="34"/>
      <c r="E357" s="37"/>
      <c r="F357" s="70"/>
      <c r="G357" s="69"/>
      <c r="H357" s="70"/>
      <c r="I357" s="69"/>
      <c r="J357" s="70"/>
      <c r="K357" s="67"/>
      <c r="L357" s="67"/>
      <c r="P357" s="33"/>
      <c r="Q357" s="33"/>
      <c r="R357" s="33"/>
    </row>
    <row r="358" spans="1:18" s="30" customFormat="1" x14ac:dyDescent="0.3">
      <c r="A358" s="37"/>
      <c r="B358" s="46"/>
      <c r="C358" s="34"/>
      <c r="D358" s="34"/>
      <c r="E358" s="37"/>
      <c r="F358" s="67"/>
      <c r="G358" s="65"/>
      <c r="H358" s="67"/>
      <c r="I358" s="65"/>
      <c r="J358" s="67"/>
      <c r="K358" s="67"/>
      <c r="L358" s="67"/>
      <c r="P358" s="33"/>
      <c r="Q358" s="33"/>
      <c r="R358" s="33"/>
    </row>
    <row r="359" spans="1:18" s="30" customFormat="1" x14ac:dyDescent="0.3">
      <c r="A359" s="37"/>
      <c r="B359" s="46"/>
      <c r="C359" s="34"/>
      <c r="D359" s="34"/>
      <c r="E359" s="37"/>
      <c r="F359" s="67"/>
      <c r="G359" s="65"/>
      <c r="H359" s="67"/>
      <c r="I359" s="65"/>
      <c r="J359" s="67"/>
      <c r="K359" s="67"/>
      <c r="L359" s="67"/>
      <c r="P359" s="33"/>
      <c r="Q359" s="33"/>
      <c r="R359" s="33"/>
    </row>
    <row r="360" spans="1:18" s="30" customFormat="1" x14ac:dyDescent="0.3">
      <c r="A360" s="37"/>
      <c r="B360" s="46"/>
      <c r="C360" s="34"/>
      <c r="D360" s="34"/>
      <c r="E360" s="37"/>
      <c r="F360" s="67"/>
      <c r="G360" s="65"/>
      <c r="H360" s="67"/>
      <c r="I360" s="65"/>
      <c r="J360" s="67"/>
      <c r="K360" s="67"/>
      <c r="L360" s="67"/>
      <c r="P360" s="33"/>
      <c r="Q360" s="33"/>
      <c r="R360" s="33"/>
    </row>
    <row r="361" spans="1:18" s="30" customFormat="1" x14ac:dyDescent="0.3">
      <c r="A361" s="37"/>
      <c r="B361" s="46"/>
      <c r="C361" s="34"/>
      <c r="D361" s="34"/>
      <c r="E361" s="37"/>
      <c r="F361" s="67"/>
      <c r="G361" s="65"/>
      <c r="H361" s="67"/>
      <c r="I361" s="65"/>
      <c r="J361" s="67"/>
      <c r="K361" s="67"/>
      <c r="L361" s="67"/>
      <c r="P361" s="33"/>
      <c r="Q361" s="33"/>
      <c r="R361" s="33"/>
    </row>
    <row r="362" spans="1:18" s="30" customFormat="1" x14ac:dyDescent="0.3">
      <c r="A362" s="37"/>
      <c r="B362" s="46"/>
      <c r="C362" s="34"/>
      <c r="D362" s="34"/>
      <c r="E362" s="37"/>
      <c r="F362" s="67"/>
      <c r="G362" s="65"/>
      <c r="H362" s="67"/>
      <c r="I362" s="65"/>
      <c r="J362" s="67"/>
      <c r="K362" s="67"/>
      <c r="L362" s="67"/>
      <c r="P362" s="33"/>
      <c r="Q362" s="33"/>
      <c r="R362" s="33"/>
    </row>
    <row r="363" spans="1:18" s="30" customFormat="1" x14ac:dyDescent="0.3">
      <c r="A363" s="37"/>
      <c r="B363" s="46"/>
      <c r="C363" s="34"/>
      <c r="D363" s="34"/>
      <c r="E363" s="37"/>
      <c r="F363" s="55"/>
      <c r="G363" s="68"/>
      <c r="H363" s="55"/>
      <c r="I363" s="68"/>
      <c r="J363" s="55"/>
      <c r="K363" s="67"/>
      <c r="L363" s="67"/>
      <c r="P363" s="33"/>
      <c r="Q363" s="33"/>
      <c r="R363" s="33"/>
    </row>
    <row r="364" spans="1:18" s="30" customFormat="1" x14ac:dyDescent="0.3">
      <c r="A364" s="37"/>
      <c r="B364" s="46"/>
      <c r="C364" s="34"/>
      <c r="D364" s="34"/>
      <c r="E364" s="37"/>
      <c r="F364" s="55"/>
      <c r="G364" s="68"/>
      <c r="H364" s="55"/>
      <c r="I364" s="68"/>
      <c r="J364" s="55"/>
      <c r="K364" s="67"/>
      <c r="L364" s="67"/>
      <c r="P364" s="33"/>
      <c r="Q364" s="33"/>
      <c r="R364" s="33"/>
    </row>
    <row r="365" spans="1:18" s="30" customFormat="1" x14ac:dyDescent="0.3">
      <c r="A365" s="37"/>
      <c r="B365" s="46"/>
      <c r="C365" s="34"/>
      <c r="D365" s="34"/>
      <c r="E365" s="37"/>
      <c r="F365" s="55"/>
      <c r="G365" s="68"/>
      <c r="H365" s="55"/>
      <c r="I365" s="68"/>
      <c r="J365" s="55"/>
      <c r="K365" s="67"/>
      <c r="L365" s="67"/>
      <c r="P365" s="33"/>
      <c r="Q365" s="33"/>
      <c r="R365" s="33"/>
    </row>
    <row r="366" spans="1:18" s="30" customFormat="1" x14ac:dyDescent="0.3">
      <c r="A366" s="37"/>
      <c r="B366" s="46"/>
      <c r="C366" s="34"/>
      <c r="D366" s="34"/>
      <c r="E366" s="37"/>
      <c r="F366" s="55"/>
      <c r="G366" s="68"/>
      <c r="H366" s="55"/>
      <c r="I366" s="68"/>
      <c r="J366" s="55"/>
      <c r="K366" s="67"/>
      <c r="L366" s="67"/>
      <c r="P366" s="33"/>
      <c r="Q366" s="33"/>
      <c r="R366" s="33"/>
    </row>
    <row r="367" spans="1:18" s="30" customFormat="1" x14ac:dyDescent="0.3">
      <c r="A367" s="37"/>
      <c r="B367" s="46"/>
      <c r="C367" s="34"/>
      <c r="D367" s="34"/>
      <c r="E367" s="37"/>
      <c r="F367" s="55"/>
      <c r="G367" s="68"/>
      <c r="H367" s="55"/>
      <c r="I367" s="68"/>
      <c r="J367" s="55"/>
      <c r="K367" s="67"/>
      <c r="L367" s="67"/>
      <c r="P367" s="33"/>
      <c r="Q367" s="33"/>
      <c r="R367" s="33"/>
    </row>
    <row r="368" spans="1:18" s="30" customFormat="1" x14ac:dyDescent="0.3">
      <c r="A368" s="37"/>
      <c r="B368" s="46"/>
      <c r="C368" s="34"/>
      <c r="D368" s="34"/>
      <c r="E368" s="37"/>
      <c r="F368" s="55"/>
      <c r="G368" s="68"/>
      <c r="H368" s="55"/>
      <c r="I368" s="68"/>
      <c r="J368" s="55"/>
      <c r="K368" s="67"/>
      <c r="L368" s="67"/>
      <c r="P368" s="33"/>
      <c r="Q368" s="33"/>
      <c r="R368" s="33"/>
    </row>
    <row r="369" spans="1:18" s="30" customFormat="1" x14ac:dyDescent="0.3">
      <c r="A369" s="37"/>
      <c r="B369" s="46"/>
      <c r="C369" s="34"/>
      <c r="D369" s="34"/>
      <c r="E369" s="37"/>
      <c r="F369" s="67"/>
      <c r="G369" s="65"/>
      <c r="H369" s="67"/>
      <c r="I369" s="65"/>
      <c r="J369" s="67"/>
      <c r="K369" s="66"/>
      <c r="L369" s="66"/>
      <c r="P369" s="33"/>
      <c r="Q369" s="33"/>
      <c r="R369" s="33"/>
    </row>
    <row r="370" spans="1:18" s="30" customFormat="1" x14ac:dyDescent="0.3">
      <c r="A370" s="37"/>
      <c r="B370" s="46"/>
      <c r="C370" s="34"/>
      <c r="D370" s="34"/>
      <c r="E370" s="37"/>
      <c r="F370" s="67"/>
      <c r="G370" s="65"/>
      <c r="H370" s="67"/>
      <c r="I370" s="65"/>
      <c r="J370" s="67"/>
      <c r="K370" s="66"/>
      <c r="L370" s="66"/>
      <c r="P370" s="33"/>
      <c r="Q370" s="33"/>
      <c r="R370" s="33"/>
    </row>
    <row r="371" spans="1:18" s="30" customFormat="1" x14ac:dyDescent="0.3">
      <c r="A371" s="37"/>
      <c r="B371" s="46"/>
      <c r="C371" s="34"/>
      <c r="D371" s="34"/>
      <c r="E371" s="37"/>
      <c r="F371" s="67"/>
      <c r="G371" s="65"/>
      <c r="H371" s="67"/>
      <c r="I371" s="65"/>
      <c r="J371" s="67"/>
      <c r="K371" s="66"/>
      <c r="L371" s="66"/>
      <c r="P371" s="33"/>
      <c r="Q371" s="33"/>
      <c r="R371" s="33"/>
    </row>
    <row r="372" spans="1:18" s="30" customFormat="1" x14ac:dyDescent="0.3">
      <c r="A372" s="37"/>
      <c r="B372" s="46"/>
      <c r="C372" s="34"/>
      <c r="D372" s="34"/>
      <c r="E372" s="37"/>
      <c r="F372" s="67"/>
      <c r="G372" s="65"/>
      <c r="H372" s="67"/>
      <c r="I372" s="65"/>
      <c r="J372" s="67"/>
      <c r="K372" s="66"/>
      <c r="L372" s="66"/>
      <c r="P372" s="33"/>
      <c r="Q372" s="33"/>
      <c r="R372" s="33"/>
    </row>
    <row r="373" spans="1:18" s="30" customFormat="1" x14ac:dyDescent="0.3">
      <c r="A373" s="37"/>
      <c r="B373" s="64"/>
      <c r="C373" s="63"/>
      <c r="D373" s="63"/>
      <c r="E373" s="37"/>
      <c r="F373" s="67"/>
      <c r="G373" s="65"/>
      <c r="H373" s="67"/>
      <c r="I373" s="65"/>
      <c r="J373" s="67"/>
      <c r="K373" s="66"/>
      <c r="L373" s="66"/>
      <c r="P373" s="33"/>
      <c r="Q373" s="33"/>
      <c r="R373" s="33"/>
    </row>
    <row r="374" spans="1:18" s="30" customFormat="1" x14ac:dyDescent="0.3">
      <c r="A374" s="37"/>
      <c r="B374" s="64"/>
      <c r="C374" s="63"/>
      <c r="D374" s="63"/>
      <c r="E374" s="37"/>
      <c r="F374" s="67"/>
      <c r="G374" s="65"/>
      <c r="H374" s="67"/>
      <c r="I374" s="65"/>
      <c r="J374" s="67"/>
      <c r="K374" s="66"/>
      <c r="L374" s="66"/>
      <c r="P374" s="33"/>
      <c r="Q374" s="33"/>
      <c r="R374" s="33"/>
    </row>
    <row r="375" spans="1:18" s="30" customFormat="1" x14ac:dyDescent="0.3">
      <c r="A375" s="37"/>
      <c r="B375" s="64"/>
      <c r="C375" s="63"/>
      <c r="D375" s="63"/>
      <c r="E375" s="37"/>
      <c r="F375" s="67"/>
      <c r="G375" s="65"/>
      <c r="H375" s="67"/>
      <c r="I375" s="65"/>
      <c r="J375" s="67"/>
      <c r="K375" s="66"/>
      <c r="L375" s="66"/>
      <c r="P375" s="33"/>
      <c r="Q375" s="33"/>
      <c r="R375" s="33"/>
    </row>
    <row r="376" spans="1:18" s="30" customFormat="1" x14ac:dyDescent="0.3">
      <c r="A376" s="37"/>
      <c r="B376" s="64"/>
      <c r="C376" s="63"/>
      <c r="D376" s="63"/>
      <c r="E376" s="37"/>
      <c r="F376" s="67"/>
      <c r="G376" s="65"/>
      <c r="H376" s="67"/>
      <c r="I376" s="65"/>
      <c r="J376" s="67"/>
      <c r="K376" s="66"/>
      <c r="L376" s="66"/>
      <c r="P376" s="33"/>
      <c r="Q376" s="33"/>
      <c r="R376" s="33"/>
    </row>
    <row r="377" spans="1:18" s="30" customFormat="1" x14ac:dyDescent="0.3">
      <c r="A377" s="37"/>
      <c r="B377" s="64"/>
      <c r="C377" s="63"/>
      <c r="D377" s="63"/>
      <c r="E377" s="37"/>
      <c r="F377" s="67"/>
      <c r="G377" s="65"/>
      <c r="H377" s="67"/>
      <c r="I377" s="65"/>
      <c r="J377" s="67"/>
      <c r="K377" s="66"/>
      <c r="L377" s="66"/>
      <c r="P377" s="33"/>
      <c r="Q377" s="33"/>
      <c r="R377" s="33"/>
    </row>
    <row r="378" spans="1:18" s="30" customFormat="1" x14ac:dyDescent="0.3">
      <c r="A378" s="37"/>
      <c r="B378" s="64"/>
      <c r="C378" s="63"/>
      <c r="D378" s="63"/>
      <c r="E378" s="37"/>
      <c r="F378" s="67"/>
      <c r="G378" s="65"/>
      <c r="H378" s="67"/>
      <c r="I378" s="65"/>
      <c r="J378" s="67"/>
      <c r="K378" s="66"/>
      <c r="L378" s="66"/>
      <c r="P378" s="33"/>
      <c r="Q378" s="33"/>
      <c r="R378" s="33"/>
    </row>
    <row r="379" spans="1:18" s="30" customFormat="1" x14ac:dyDescent="0.3">
      <c r="A379" s="37"/>
      <c r="B379" s="64"/>
      <c r="C379" s="63"/>
      <c r="D379" s="63"/>
      <c r="E379" s="37"/>
      <c r="F379" s="67"/>
      <c r="G379" s="65"/>
      <c r="H379" s="67"/>
      <c r="I379" s="65"/>
      <c r="J379" s="67"/>
      <c r="K379" s="66"/>
      <c r="L379" s="66"/>
      <c r="P379" s="33"/>
      <c r="Q379" s="33"/>
      <c r="R379" s="33"/>
    </row>
    <row r="380" spans="1:18" s="30" customFormat="1" x14ac:dyDescent="0.3">
      <c r="A380" s="37"/>
      <c r="B380" s="64"/>
      <c r="C380" s="63"/>
      <c r="D380" s="63"/>
      <c r="E380" s="37"/>
      <c r="F380" s="31"/>
      <c r="G380" s="33"/>
      <c r="H380" s="31"/>
      <c r="I380" s="33"/>
      <c r="J380" s="32"/>
      <c r="K380" s="31"/>
      <c r="L380" s="31"/>
      <c r="P380" s="33"/>
      <c r="Q380" s="33"/>
      <c r="R380" s="33"/>
    </row>
    <row r="381" spans="1:18" s="30" customFormat="1" x14ac:dyDescent="0.3">
      <c r="A381" s="37"/>
      <c r="B381" s="64"/>
      <c r="C381" s="63"/>
      <c r="D381" s="63"/>
      <c r="E381" s="37"/>
      <c r="F381" s="31"/>
      <c r="G381" s="33"/>
      <c r="H381" s="31"/>
      <c r="I381" s="33"/>
      <c r="J381" s="32"/>
      <c r="K381" s="31"/>
      <c r="L381" s="31"/>
      <c r="P381" s="33"/>
      <c r="Q381" s="33"/>
      <c r="R381" s="33"/>
    </row>
    <row r="382" spans="1:18" s="30" customFormat="1" x14ac:dyDescent="0.3">
      <c r="A382" s="37"/>
      <c r="B382" s="64"/>
      <c r="C382" s="63"/>
      <c r="D382" s="63"/>
      <c r="E382" s="37"/>
      <c r="F382" s="31"/>
      <c r="G382" s="33"/>
      <c r="H382" s="31"/>
      <c r="I382" s="33"/>
      <c r="J382" s="32"/>
      <c r="K382" s="31"/>
      <c r="L382" s="31"/>
      <c r="P382" s="33"/>
      <c r="Q382" s="33"/>
      <c r="R382" s="33"/>
    </row>
    <row r="383" spans="1:18" s="30" customFormat="1" x14ac:dyDescent="0.3">
      <c r="A383" s="37"/>
      <c r="B383" s="64"/>
      <c r="C383" s="63"/>
      <c r="D383" s="63"/>
      <c r="E383" s="37"/>
      <c r="F383" s="31"/>
      <c r="G383" s="33"/>
      <c r="H383" s="31"/>
      <c r="I383" s="33"/>
      <c r="J383" s="32"/>
      <c r="K383" s="31"/>
      <c r="L383" s="31"/>
      <c r="P383" s="33"/>
      <c r="Q383" s="33"/>
      <c r="R383" s="33"/>
    </row>
    <row r="384" spans="1:18" s="30" customFormat="1" x14ac:dyDescent="0.3">
      <c r="A384" s="37"/>
      <c r="B384" s="64"/>
      <c r="C384" s="63"/>
      <c r="D384" s="63"/>
      <c r="E384" s="37"/>
      <c r="F384" s="31"/>
      <c r="G384" s="33"/>
      <c r="H384" s="31"/>
      <c r="I384" s="33"/>
      <c r="J384" s="32"/>
      <c r="K384" s="31"/>
      <c r="L384" s="31"/>
      <c r="P384" s="33"/>
      <c r="Q384" s="33"/>
      <c r="R384" s="33"/>
    </row>
    <row r="385" spans="1:18" s="30" customFormat="1" x14ac:dyDescent="0.3">
      <c r="A385" s="37"/>
      <c r="B385" s="64"/>
      <c r="C385" s="63"/>
      <c r="D385" s="63"/>
      <c r="E385" s="37"/>
      <c r="F385" s="31"/>
      <c r="G385" s="33"/>
      <c r="H385" s="31"/>
      <c r="I385" s="33"/>
      <c r="J385" s="32"/>
      <c r="K385" s="31"/>
      <c r="L385" s="31"/>
      <c r="P385" s="33"/>
      <c r="Q385" s="33"/>
      <c r="R385" s="33"/>
    </row>
    <row r="386" spans="1:18" s="30" customFormat="1" x14ac:dyDescent="0.3">
      <c r="A386" s="37"/>
      <c r="B386" s="64"/>
      <c r="C386" s="63"/>
      <c r="D386" s="63"/>
      <c r="E386" s="37"/>
      <c r="F386" s="31"/>
      <c r="G386" s="33"/>
      <c r="H386" s="31"/>
      <c r="I386" s="33"/>
      <c r="J386" s="32"/>
      <c r="K386" s="31"/>
      <c r="L386" s="31"/>
      <c r="P386" s="33"/>
      <c r="Q386" s="33"/>
      <c r="R386" s="33"/>
    </row>
    <row r="387" spans="1:18" s="30" customFormat="1" x14ac:dyDescent="0.3">
      <c r="A387" s="37"/>
      <c r="B387" s="64"/>
      <c r="C387" s="63"/>
      <c r="D387" s="63"/>
      <c r="E387" s="37"/>
      <c r="F387" s="31"/>
      <c r="G387" s="33"/>
      <c r="H387" s="31"/>
      <c r="I387" s="33"/>
      <c r="J387" s="32"/>
      <c r="K387" s="31"/>
      <c r="L387" s="31"/>
      <c r="P387" s="33"/>
      <c r="Q387" s="33"/>
      <c r="R387" s="33"/>
    </row>
    <row r="388" spans="1:18" s="30" customFormat="1" x14ac:dyDescent="0.3">
      <c r="A388" s="37"/>
      <c r="B388" s="62"/>
      <c r="C388" s="61"/>
      <c r="D388" s="61"/>
      <c r="E388" s="37"/>
      <c r="F388" s="31"/>
      <c r="G388" s="33"/>
      <c r="H388" s="31"/>
      <c r="I388" s="33"/>
      <c r="J388" s="32"/>
      <c r="K388" s="31"/>
      <c r="L388" s="31"/>
      <c r="P388" s="33"/>
      <c r="Q388" s="33"/>
      <c r="R388" s="33"/>
    </row>
    <row r="389" spans="1:18" s="30" customFormat="1" x14ac:dyDescent="0.3">
      <c r="A389" s="37"/>
      <c r="B389" s="62"/>
      <c r="C389" s="61"/>
      <c r="D389" s="61"/>
      <c r="E389" s="37"/>
      <c r="F389" s="31"/>
      <c r="G389" s="33"/>
      <c r="H389" s="31"/>
      <c r="I389" s="33"/>
      <c r="J389" s="32"/>
      <c r="K389" s="31"/>
      <c r="L389" s="31"/>
      <c r="P389" s="33"/>
      <c r="Q389" s="33"/>
      <c r="R389" s="33"/>
    </row>
    <row r="390" spans="1:18" s="30" customFormat="1" x14ac:dyDescent="0.3">
      <c r="A390" s="37"/>
      <c r="B390" s="62"/>
      <c r="C390" s="61"/>
      <c r="D390" s="61"/>
      <c r="E390" s="37"/>
      <c r="F390" s="31"/>
      <c r="G390" s="33"/>
      <c r="H390" s="31"/>
      <c r="I390" s="33"/>
      <c r="J390" s="32"/>
      <c r="K390" s="31"/>
      <c r="L390" s="31"/>
      <c r="P390" s="33"/>
      <c r="Q390" s="33"/>
      <c r="R390" s="33"/>
    </row>
    <row r="391" spans="1:18" s="30" customFormat="1" x14ac:dyDescent="0.3">
      <c r="A391" s="37"/>
      <c r="B391" s="62"/>
      <c r="C391" s="61"/>
      <c r="D391" s="61"/>
      <c r="E391" s="37"/>
      <c r="F391" s="31"/>
      <c r="G391" s="33"/>
      <c r="H391" s="31"/>
      <c r="I391" s="33"/>
      <c r="J391" s="32"/>
      <c r="K391" s="31"/>
      <c r="L391" s="31"/>
      <c r="P391" s="33"/>
      <c r="Q391" s="33"/>
      <c r="R391" s="33"/>
    </row>
    <row r="392" spans="1:18" s="30" customFormat="1" x14ac:dyDescent="0.3">
      <c r="A392" s="36"/>
      <c r="B392" s="60"/>
      <c r="C392" s="34"/>
      <c r="D392" s="34"/>
      <c r="E392" s="37"/>
      <c r="F392" s="31"/>
      <c r="G392" s="33"/>
      <c r="H392" s="31"/>
      <c r="I392" s="33"/>
      <c r="J392" s="32"/>
      <c r="K392" s="31"/>
      <c r="L392" s="31"/>
      <c r="P392" s="33"/>
      <c r="Q392" s="33"/>
      <c r="R392" s="33"/>
    </row>
    <row r="393" spans="1:18" s="30" customFormat="1" x14ac:dyDescent="0.3">
      <c r="A393" s="36"/>
      <c r="B393" s="60"/>
      <c r="C393" s="34"/>
      <c r="D393" s="34"/>
      <c r="E393" s="37"/>
      <c r="F393" s="31"/>
      <c r="G393" s="33"/>
      <c r="H393" s="31"/>
      <c r="I393" s="33"/>
      <c r="J393" s="32"/>
      <c r="K393" s="31"/>
      <c r="L393" s="31"/>
      <c r="P393" s="33"/>
      <c r="Q393" s="33"/>
      <c r="R393" s="33"/>
    </row>
    <row r="394" spans="1:18" s="30" customFormat="1" ht="15" customHeight="1" x14ac:dyDescent="0.3">
      <c r="A394" s="36"/>
      <c r="B394" s="60"/>
      <c r="C394" s="34"/>
      <c r="D394" s="34"/>
      <c r="E394" s="37"/>
      <c r="F394" s="31"/>
      <c r="G394" s="33"/>
      <c r="H394" s="31"/>
      <c r="I394" s="33"/>
      <c r="J394" s="32"/>
      <c r="K394" s="31"/>
      <c r="L394" s="31"/>
      <c r="P394" s="33"/>
      <c r="Q394" s="33"/>
      <c r="R394" s="33"/>
    </row>
    <row r="395" spans="1:18" s="30" customFormat="1" x14ac:dyDescent="0.3">
      <c r="A395" s="36"/>
      <c r="B395" s="60"/>
      <c r="C395" s="34"/>
      <c r="D395" s="34"/>
      <c r="E395" s="37"/>
      <c r="F395" s="31"/>
      <c r="G395" s="33"/>
      <c r="H395" s="31"/>
      <c r="I395" s="33"/>
      <c r="J395" s="32"/>
      <c r="K395" s="31"/>
      <c r="L395" s="31"/>
      <c r="P395" s="33"/>
      <c r="Q395" s="33"/>
      <c r="R395" s="33"/>
    </row>
    <row r="396" spans="1:18" s="30" customFormat="1" x14ac:dyDescent="0.3">
      <c r="A396" s="36"/>
      <c r="B396" s="60"/>
      <c r="C396" s="34"/>
      <c r="D396" s="34"/>
      <c r="E396" s="50"/>
      <c r="F396" s="31"/>
      <c r="G396" s="33"/>
      <c r="H396" s="31"/>
      <c r="I396" s="33"/>
      <c r="J396" s="32"/>
      <c r="K396" s="31"/>
      <c r="L396" s="31"/>
      <c r="P396" s="33"/>
      <c r="Q396" s="33"/>
      <c r="R396" s="33"/>
    </row>
    <row r="397" spans="1:18" s="30" customFormat="1" x14ac:dyDescent="0.3">
      <c r="A397" s="36"/>
      <c r="B397" s="60"/>
      <c r="C397" s="34"/>
      <c r="D397" s="34"/>
      <c r="E397" s="50"/>
      <c r="F397" s="31"/>
      <c r="G397" s="33"/>
      <c r="H397" s="31"/>
      <c r="I397" s="33"/>
      <c r="J397" s="32"/>
      <c r="K397" s="31"/>
      <c r="L397" s="31"/>
      <c r="P397" s="33"/>
      <c r="Q397" s="33"/>
      <c r="R397" s="33"/>
    </row>
    <row r="398" spans="1:18" s="30" customFormat="1" x14ac:dyDescent="0.3">
      <c r="A398" s="36"/>
      <c r="B398" s="60"/>
      <c r="C398" s="34"/>
      <c r="D398" s="34"/>
      <c r="E398" s="50"/>
      <c r="F398" s="31"/>
      <c r="G398" s="33"/>
      <c r="H398" s="31"/>
      <c r="I398" s="33"/>
      <c r="J398" s="32"/>
      <c r="K398" s="31"/>
      <c r="L398" s="31"/>
      <c r="P398" s="33"/>
      <c r="Q398" s="33"/>
      <c r="R398" s="33"/>
    </row>
    <row r="399" spans="1:18" s="30" customFormat="1" x14ac:dyDescent="0.3">
      <c r="A399" s="36"/>
      <c r="B399" s="60"/>
      <c r="C399" s="34"/>
      <c r="D399" s="34"/>
      <c r="E399" s="50"/>
      <c r="F399" s="31"/>
      <c r="G399" s="33"/>
      <c r="H399" s="31"/>
      <c r="I399" s="33"/>
      <c r="J399" s="32"/>
      <c r="K399" s="31"/>
      <c r="L399" s="31"/>
      <c r="P399" s="33"/>
      <c r="Q399" s="33"/>
      <c r="R399" s="33"/>
    </row>
    <row r="400" spans="1:18" s="30" customFormat="1" x14ac:dyDescent="0.3">
      <c r="A400" s="36"/>
      <c r="B400" s="60"/>
      <c r="C400" s="34"/>
      <c r="D400" s="34"/>
      <c r="E400" s="50"/>
      <c r="F400" s="31"/>
      <c r="G400" s="33"/>
      <c r="H400" s="31"/>
      <c r="I400" s="33"/>
      <c r="J400" s="32"/>
      <c r="K400" s="31"/>
      <c r="L400" s="31"/>
      <c r="P400" s="33"/>
      <c r="Q400" s="33"/>
      <c r="R400" s="33"/>
    </row>
    <row r="401" spans="1:18" s="30" customFormat="1" x14ac:dyDescent="0.3">
      <c r="A401" s="36"/>
      <c r="B401" s="60"/>
      <c r="C401" s="34"/>
      <c r="D401" s="34"/>
      <c r="E401" s="50"/>
      <c r="F401" s="31"/>
      <c r="G401" s="33"/>
      <c r="H401" s="31"/>
      <c r="I401" s="33"/>
      <c r="J401" s="32"/>
      <c r="K401" s="31"/>
      <c r="L401" s="31"/>
      <c r="P401" s="33"/>
      <c r="Q401" s="33"/>
      <c r="R401" s="33"/>
    </row>
    <row r="402" spans="1:18" s="30" customFormat="1" x14ac:dyDescent="0.3">
      <c r="A402" s="36"/>
      <c r="B402" s="60"/>
      <c r="C402" s="34"/>
      <c r="D402" s="34"/>
      <c r="E402" s="50"/>
      <c r="F402" s="31"/>
      <c r="G402" s="33"/>
      <c r="H402" s="31"/>
      <c r="I402" s="33"/>
      <c r="J402" s="32"/>
      <c r="K402" s="31"/>
      <c r="L402" s="31"/>
      <c r="P402" s="33"/>
      <c r="Q402" s="33"/>
      <c r="R402" s="33"/>
    </row>
    <row r="403" spans="1:18" s="30" customFormat="1" x14ac:dyDescent="0.3">
      <c r="A403" s="36"/>
      <c r="B403" s="60"/>
      <c r="C403" s="34"/>
      <c r="D403" s="34"/>
      <c r="E403" s="50"/>
      <c r="F403" s="31"/>
      <c r="G403" s="33"/>
      <c r="H403" s="31"/>
      <c r="I403" s="33"/>
      <c r="J403" s="32"/>
      <c r="K403" s="31"/>
      <c r="L403" s="31"/>
      <c r="P403" s="33"/>
      <c r="Q403" s="33"/>
      <c r="R403" s="33"/>
    </row>
    <row r="404" spans="1:18" s="30" customFormat="1" x14ac:dyDescent="0.3">
      <c r="A404" s="36"/>
      <c r="B404" s="60"/>
      <c r="C404" s="34"/>
      <c r="D404" s="34"/>
      <c r="E404" s="50"/>
      <c r="F404" s="31"/>
      <c r="G404" s="33"/>
      <c r="H404" s="31"/>
      <c r="I404" s="33"/>
      <c r="J404" s="32"/>
      <c r="K404" s="31"/>
      <c r="L404" s="31"/>
      <c r="P404" s="33"/>
      <c r="Q404" s="33"/>
      <c r="R404" s="33"/>
    </row>
    <row r="405" spans="1:18" s="30" customFormat="1" x14ac:dyDescent="0.3">
      <c r="A405" s="36"/>
      <c r="B405" s="60"/>
      <c r="C405" s="34"/>
      <c r="D405" s="34"/>
      <c r="E405" s="50"/>
      <c r="F405" s="31"/>
      <c r="G405" s="33"/>
      <c r="H405" s="31"/>
      <c r="I405" s="33"/>
      <c r="J405" s="32"/>
      <c r="K405" s="31"/>
      <c r="L405" s="31"/>
      <c r="P405" s="33"/>
      <c r="Q405" s="33"/>
      <c r="R405" s="33"/>
    </row>
    <row r="406" spans="1:18" s="30" customFormat="1" x14ac:dyDescent="0.3">
      <c r="A406" s="36"/>
      <c r="B406" s="60"/>
      <c r="C406" s="34"/>
      <c r="D406" s="34"/>
      <c r="E406" s="50"/>
      <c r="F406" s="31"/>
      <c r="G406" s="33"/>
      <c r="H406" s="31"/>
      <c r="I406" s="33"/>
      <c r="J406" s="32"/>
      <c r="K406" s="31"/>
      <c r="L406" s="31"/>
      <c r="P406" s="33"/>
      <c r="Q406" s="33"/>
      <c r="R406" s="33"/>
    </row>
    <row r="407" spans="1:18" s="30" customFormat="1" x14ac:dyDescent="0.3">
      <c r="A407" s="36"/>
      <c r="B407" s="60"/>
      <c r="C407" s="34"/>
      <c r="D407" s="34"/>
      <c r="E407" s="50"/>
      <c r="F407" s="31"/>
      <c r="G407" s="33"/>
      <c r="H407" s="31"/>
      <c r="I407" s="33"/>
      <c r="J407" s="32"/>
      <c r="K407" s="31"/>
      <c r="L407" s="31"/>
      <c r="P407" s="33"/>
      <c r="Q407" s="33"/>
      <c r="R407" s="33"/>
    </row>
    <row r="408" spans="1:18" s="30" customFormat="1" x14ac:dyDescent="0.3">
      <c r="A408" s="36"/>
      <c r="B408" s="60"/>
      <c r="C408" s="34"/>
      <c r="D408" s="34"/>
      <c r="E408" s="50"/>
      <c r="F408" s="31"/>
      <c r="G408" s="33"/>
      <c r="H408" s="31"/>
      <c r="I408" s="33"/>
      <c r="J408" s="32"/>
      <c r="K408" s="31"/>
      <c r="L408" s="31"/>
      <c r="P408" s="33"/>
      <c r="Q408" s="33"/>
      <c r="R408" s="33"/>
    </row>
    <row r="409" spans="1:18" s="30" customFormat="1" x14ac:dyDescent="0.3">
      <c r="A409" s="36"/>
      <c r="B409" s="60"/>
      <c r="C409" s="34"/>
      <c r="D409" s="34"/>
      <c r="E409" s="50"/>
      <c r="F409" s="31"/>
      <c r="G409" s="33"/>
      <c r="H409" s="31"/>
      <c r="I409" s="33"/>
      <c r="J409" s="32"/>
      <c r="K409" s="31"/>
      <c r="L409" s="31"/>
      <c r="P409" s="33"/>
      <c r="Q409" s="33"/>
      <c r="R409" s="33"/>
    </row>
    <row r="410" spans="1:18" s="30" customFormat="1" x14ac:dyDescent="0.3">
      <c r="A410" s="36"/>
      <c r="B410" s="60"/>
      <c r="C410" s="34"/>
      <c r="D410" s="34"/>
      <c r="E410" s="50"/>
      <c r="F410" s="31"/>
      <c r="G410" s="33"/>
      <c r="H410" s="31"/>
      <c r="I410" s="33"/>
      <c r="J410" s="32"/>
      <c r="K410" s="31"/>
      <c r="L410" s="31"/>
      <c r="P410" s="33"/>
      <c r="Q410" s="33"/>
      <c r="R410" s="33"/>
    </row>
    <row r="411" spans="1:18" s="30" customFormat="1" x14ac:dyDescent="0.3">
      <c r="A411" s="36"/>
      <c r="B411" s="60"/>
      <c r="C411" s="34"/>
      <c r="D411" s="34"/>
      <c r="E411" s="50"/>
      <c r="F411" s="31"/>
      <c r="G411" s="33"/>
      <c r="H411" s="31"/>
      <c r="I411" s="33"/>
      <c r="J411" s="32"/>
      <c r="K411" s="31"/>
      <c r="L411" s="31"/>
      <c r="P411" s="33"/>
      <c r="Q411" s="33"/>
      <c r="R411" s="33"/>
    </row>
    <row r="412" spans="1:18" s="30" customFormat="1" x14ac:dyDescent="0.3">
      <c r="A412" s="36"/>
      <c r="B412" s="60"/>
      <c r="C412" s="34"/>
      <c r="D412" s="34"/>
      <c r="E412" s="50"/>
      <c r="F412" s="31"/>
      <c r="G412" s="33"/>
      <c r="H412" s="31"/>
      <c r="I412" s="33"/>
      <c r="J412" s="32"/>
      <c r="K412" s="31"/>
      <c r="L412" s="31"/>
      <c r="P412" s="33"/>
      <c r="Q412" s="33"/>
      <c r="R412" s="33"/>
    </row>
    <row r="413" spans="1:18" s="30" customFormat="1" x14ac:dyDescent="0.3">
      <c r="A413" s="36"/>
      <c r="B413" s="60"/>
      <c r="C413" s="34"/>
      <c r="D413" s="34"/>
      <c r="E413" s="50"/>
      <c r="F413" s="31"/>
      <c r="G413" s="33"/>
      <c r="H413" s="31"/>
      <c r="I413" s="33"/>
      <c r="J413" s="32"/>
      <c r="K413" s="31"/>
      <c r="L413" s="31"/>
      <c r="P413" s="33"/>
      <c r="Q413" s="33"/>
      <c r="R413" s="33"/>
    </row>
    <row r="414" spans="1:18" s="30" customFormat="1" x14ac:dyDescent="0.3">
      <c r="A414" s="36"/>
      <c r="B414" s="60"/>
      <c r="C414" s="34"/>
      <c r="D414" s="34"/>
      <c r="E414" s="50"/>
      <c r="F414" s="31"/>
      <c r="G414" s="33"/>
      <c r="H414" s="31"/>
      <c r="I414" s="33"/>
      <c r="J414" s="32"/>
      <c r="K414" s="31"/>
      <c r="L414" s="31"/>
      <c r="P414" s="33"/>
      <c r="Q414" s="33"/>
      <c r="R414" s="33"/>
    </row>
    <row r="415" spans="1:18" s="30" customFormat="1" x14ac:dyDescent="0.3">
      <c r="A415" s="36"/>
      <c r="B415" s="60"/>
      <c r="C415" s="34"/>
      <c r="D415" s="34"/>
      <c r="E415" s="50"/>
      <c r="F415" s="31"/>
      <c r="G415" s="33"/>
      <c r="H415" s="31"/>
      <c r="I415" s="33"/>
      <c r="J415" s="32"/>
      <c r="K415" s="31"/>
      <c r="L415" s="31"/>
      <c r="P415" s="33"/>
      <c r="Q415" s="33"/>
      <c r="R415" s="33"/>
    </row>
    <row r="416" spans="1:18" s="30" customFormat="1" x14ac:dyDescent="0.3">
      <c r="A416" s="36"/>
      <c r="B416" s="60"/>
      <c r="C416" s="34"/>
      <c r="D416" s="34"/>
      <c r="E416" s="50"/>
      <c r="F416" s="31"/>
      <c r="G416" s="33"/>
      <c r="H416" s="31"/>
      <c r="I416" s="33"/>
      <c r="J416" s="32"/>
      <c r="K416" s="31"/>
      <c r="L416" s="31"/>
      <c r="P416" s="33"/>
      <c r="Q416" s="33"/>
      <c r="R416" s="33"/>
    </row>
    <row r="417" spans="1:18" s="30" customFormat="1" x14ac:dyDescent="0.3">
      <c r="A417" s="36"/>
      <c r="B417" s="60"/>
      <c r="C417" s="34"/>
      <c r="D417" s="34"/>
      <c r="E417" s="50"/>
      <c r="F417" s="31"/>
      <c r="G417" s="33"/>
      <c r="H417" s="31"/>
      <c r="I417" s="33"/>
      <c r="J417" s="32"/>
      <c r="K417" s="31"/>
      <c r="L417" s="31"/>
      <c r="P417" s="33"/>
      <c r="Q417" s="33"/>
      <c r="R417" s="33"/>
    </row>
    <row r="418" spans="1:18" s="30" customFormat="1" x14ac:dyDescent="0.3">
      <c r="A418" s="36"/>
      <c r="B418" s="60"/>
      <c r="C418" s="34"/>
      <c r="D418" s="34"/>
      <c r="E418" s="50"/>
      <c r="F418" s="31"/>
      <c r="G418" s="33"/>
      <c r="H418" s="31"/>
      <c r="I418" s="33"/>
      <c r="J418" s="32"/>
      <c r="K418" s="31"/>
      <c r="L418" s="31"/>
      <c r="P418" s="33"/>
      <c r="Q418" s="33"/>
      <c r="R418" s="33"/>
    </row>
    <row r="419" spans="1:18" s="30" customFormat="1" x14ac:dyDescent="0.3">
      <c r="A419" s="36"/>
      <c r="B419" s="60"/>
      <c r="C419" s="34"/>
      <c r="D419" s="34"/>
      <c r="E419" s="50"/>
      <c r="F419" s="31"/>
      <c r="G419" s="33"/>
      <c r="H419" s="31"/>
      <c r="I419" s="33"/>
      <c r="J419" s="32"/>
      <c r="K419" s="31"/>
      <c r="L419" s="31"/>
      <c r="P419" s="33"/>
      <c r="Q419" s="33"/>
      <c r="R419" s="33"/>
    </row>
    <row r="420" spans="1:18" s="30" customFormat="1" x14ac:dyDescent="0.3">
      <c r="A420" s="36"/>
      <c r="B420" s="60"/>
      <c r="C420" s="34"/>
      <c r="D420" s="34"/>
      <c r="E420" s="50"/>
      <c r="F420" s="31"/>
      <c r="G420" s="33"/>
      <c r="H420" s="31"/>
      <c r="I420" s="33"/>
      <c r="J420" s="32"/>
      <c r="K420" s="31"/>
      <c r="L420" s="31"/>
      <c r="P420" s="33"/>
      <c r="Q420" s="33"/>
      <c r="R420" s="33"/>
    </row>
    <row r="421" spans="1:18" s="30" customFormat="1" x14ac:dyDescent="0.3">
      <c r="A421" s="36"/>
      <c r="B421" s="60"/>
      <c r="C421" s="34"/>
      <c r="D421" s="34"/>
      <c r="E421" s="50"/>
      <c r="F421" s="31"/>
      <c r="G421" s="33"/>
      <c r="H421" s="31"/>
      <c r="I421" s="33"/>
      <c r="J421" s="32"/>
      <c r="K421" s="31"/>
      <c r="L421" s="31"/>
      <c r="P421" s="33"/>
      <c r="Q421" s="33"/>
      <c r="R421" s="33"/>
    </row>
    <row r="422" spans="1:18" s="30" customFormat="1" x14ac:dyDescent="0.3">
      <c r="A422" s="36"/>
      <c r="B422" s="60"/>
      <c r="C422" s="34"/>
      <c r="D422" s="34"/>
      <c r="E422" s="50"/>
      <c r="F422" s="31"/>
      <c r="G422" s="33"/>
      <c r="H422" s="31"/>
      <c r="I422" s="33"/>
      <c r="J422" s="32"/>
      <c r="K422" s="31"/>
      <c r="L422" s="31"/>
      <c r="P422" s="33"/>
      <c r="Q422" s="33"/>
      <c r="R422" s="33"/>
    </row>
    <row r="423" spans="1:18" s="30" customFormat="1" x14ac:dyDescent="0.3">
      <c r="A423" s="36"/>
      <c r="B423" s="60"/>
      <c r="C423" s="34"/>
      <c r="D423" s="34"/>
      <c r="E423" s="50"/>
      <c r="F423" s="31"/>
      <c r="G423" s="33"/>
      <c r="H423" s="31"/>
      <c r="I423" s="33"/>
      <c r="J423" s="32"/>
      <c r="K423" s="31"/>
      <c r="L423" s="31"/>
      <c r="P423" s="33"/>
      <c r="Q423" s="33"/>
      <c r="R423" s="33"/>
    </row>
    <row r="424" spans="1:18" s="30" customFormat="1" x14ac:dyDescent="0.3">
      <c r="A424" s="36"/>
      <c r="B424" s="60"/>
      <c r="C424" s="34"/>
      <c r="D424" s="34"/>
      <c r="E424" s="50"/>
      <c r="F424" s="31"/>
      <c r="G424" s="33"/>
      <c r="H424" s="31"/>
      <c r="I424" s="33"/>
      <c r="J424" s="32"/>
      <c r="K424" s="31"/>
      <c r="L424" s="31"/>
      <c r="P424" s="33"/>
      <c r="Q424" s="33"/>
      <c r="R424" s="33"/>
    </row>
    <row r="425" spans="1:18" s="30" customFormat="1" x14ac:dyDescent="0.3">
      <c r="A425" s="36"/>
      <c r="B425" s="60"/>
      <c r="C425" s="34"/>
      <c r="D425" s="34"/>
      <c r="E425" s="50"/>
      <c r="F425" s="31"/>
      <c r="G425" s="33"/>
      <c r="H425" s="31"/>
      <c r="I425" s="33"/>
      <c r="J425" s="32"/>
      <c r="K425" s="31"/>
      <c r="L425" s="31"/>
      <c r="P425" s="33"/>
      <c r="Q425" s="33"/>
      <c r="R425" s="33"/>
    </row>
    <row r="426" spans="1:18" s="30" customFormat="1" x14ac:dyDescent="0.3">
      <c r="A426" s="36"/>
      <c r="B426" s="60"/>
      <c r="C426" s="34"/>
      <c r="D426" s="34"/>
      <c r="E426" s="50"/>
      <c r="F426" s="31"/>
      <c r="G426" s="33"/>
      <c r="H426" s="31"/>
      <c r="I426" s="33"/>
      <c r="J426" s="32"/>
      <c r="K426" s="31"/>
      <c r="L426" s="31"/>
      <c r="P426" s="33"/>
      <c r="Q426" s="33"/>
      <c r="R426" s="33"/>
    </row>
    <row r="427" spans="1:18" s="30" customFormat="1" x14ac:dyDescent="0.3">
      <c r="A427" s="36"/>
      <c r="B427" s="60"/>
      <c r="C427" s="34"/>
      <c r="D427" s="34"/>
      <c r="E427" s="50"/>
      <c r="F427" s="31"/>
      <c r="G427" s="33"/>
      <c r="H427" s="31"/>
      <c r="I427" s="33"/>
      <c r="J427" s="32"/>
      <c r="K427" s="31"/>
      <c r="L427" s="31"/>
      <c r="P427" s="33"/>
      <c r="Q427" s="33"/>
      <c r="R427" s="33"/>
    </row>
    <row r="428" spans="1:18" s="30" customFormat="1" x14ac:dyDescent="0.3">
      <c r="A428" s="36"/>
      <c r="B428" s="60"/>
      <c r="C428" s="34"/>
      <c r="D428" s="34"/>
      <c r="E428" s="50"/>
      <c r="F428" s="59"/>
      <c r="G428" s="57"/>
      <c r="H428" s="59"/>
      <c r="I428" s="57"/>
      <c r="J428" s="58"/>
      <c r="K428" s="31"/>
      <c r="L428" s="31"/>
      <c r="P428" s="33"/>
      <c r="Q428" s="33"/>
      <c r="R428" s="33"/>
    </row>
    <row r="429" spans="1:18" s="30" customFormat="1" x14ac:dyDescent="0.3">
      <c r="A429" s="36"/>
      <c r="B429" s="60"/>
      <c r="C429" s="34"/>
      <c r="D429" s="34"/>
      <c r="E429" s="50"/>
      <c r="F429" s="59"/>
      <c r="G429" s="57"/>
      <c r="H429" s="59"/>
      <c r="I429" s="57"/>
      <c r="J429" s="58"/>
      <c r="K429" s="31"/>
      <c r="L429" s="31"/>
      <c r="P429" s="33"/>
      <c r="Q429" s="33"/>
      <c r="R429" s="33"/>
    </row>
    <row r="430" spans="1:18" s="30" customFormat="1" x14ac:dyDescent="0.3">
      <c r="A430" s="36"/>
      <c r="B430" s="60"/>
      <c r="C430" s="34"/>
      <c r="D430" s="34"/>
      <c r="E430" s="50"/>
      <c r="F430" s="59"/>
      <c r="G430" s="57"/>
      <c r="H430" s="59"/>
      <c r="I430" s="57"/>
      <c r="J430" s="58"/>
      <c r="K430" s="31"/>
      <c r="L430" s="31"/>
      <c r="P430" s="33"/>
      <c r="Q430" s="33"/>
      <c r="R430" s="33"/>
    </row>
    <row r="431" spans="1:18" s="30" customFormat="1" x14ac:dyDescent="0.3">
      <c r="A431" s="36"/>
      <c r="B431" s="60"/>
      <c r="C431" s="34"/>
      <c r="D431" s="34"/>
      <c r="E431" s="50"/>
      <c r="F431" s="59"/>
      <c r="G431" s="57"/>
      <c r="H431" s="59"/>
      <c r="I431" s="57"/>
      <c r="J431" s="58"/>
      <c r="K431" s="31"/>
      <c r="L431" s="31"/>
      <c r="P431" s="33"/>
      <c r="Q431" s="33"/>
      <c r="R431" s="33"/>
    </row>
    <row r="432" spans="1:18" s="30" customFormat="1" x14ac:dyDescent="0.3">
      <c r="A432" s="36"/>
      <c r="B432" s="60"/>
      <c r="C432" s="34"/>
      <c r="D432" s="34"/>
      <c r="E432" s="50"/>
      <c r="F432" s="59"/>
      <c r="G432" s="57"/>
      <c r="H432" s="59"/>
      <c r="I432" s="57"/>
      <c r="J432" s="58"/>
      <c r="K432" s="31"/>
      <c r="L432" s="31"/>
      <c r="P432" s="33"/>
      <c r="Q432" s="33"/>
      <c r="R432" s="33"/>
    </row>
    <row r="433" spans="1:18" s="30" customFormat="1" ht="15.75" customHeight="1" x14ac:dyDescent="0.3">
      <c r="A433" s="36"/>
      <c r="B433" s="60"/>
      <c r="C433" s="34"/>
      <c r="D433" s="34"/>
      <c r="E433" s="50"/>
      <c r="F433" s="59"/>
      <c r="G433" s="57"/>
      <c r="H433" s="59"/>
      <c r="I433" s="57"/>
      <c r="J433" s="58"/>
      <c r="K433" s="31"/>
      <c r="L433" s="31"/>
      <c r="P433" s="33"/>
      <c r="Q433" s="33"/>
      <c r="R433" s="33"/>
    </row>
    <row r="434" spans="1:18" s="30" customFormat="1" x14ac:dyDescent="0.3">
      <c r="A434" s="36"/>
      <c r="B434" s="60"/>
      <c r="C434" s="34"/>
      <c r="D434" s="34"/>
      <c r="E434" s="50"/>
      <c r="F434" s="59"/>
      <c r="G434" s="57"/>
      <c r="H434" s="59"/>
      <c r="I434" s="57"/>
      <c r="J434" s="58"/>
      <c r="K434" s="31"/>
      <c r="L434" s="31"/>
      <c r="P434" s="33"/>
      <c r="Q434" s="33"/>
      <c r="R434" s="33"/>
    </row>
    <row r="435" spans="1:18" s="30" customFormat="1" x14ac:dyDescent="0.3">
      <c r="A435" s="36"/>
      <c r="B435" s="46"/>
      <c r="C435" s="34"/>
      <c r="D435" s="34"/>
      <c r="E435" s="50"/>
      <c r="F435" s="59"/>
      <c r="G435" s="57"/>
      <c r="H435" s="59"/>
      <c r="I435" s="57"/>
      <c r="J435" s="58"/>
      <c r="K435" s="31"/>
      <c r="L435" s="31"/>
      <c r="P435" s="33"/>
      <c r="Q435" s="33"/>
      <c r="R435" s="33"/>
    </row>
    <row r="436" spans="1:18" s="30" customFormat="1" ht="15" customHeight="1" x14ac:dyDescent="0.3">
      <c r="A436" s="36"/>
      <c r="B436" s="34"/>
      <c r="C436" s="34"/>
      <c r="D436" s="34"/>
      <c r="E436" s="50"/>
      <c r="F436" s="59"/>
      <c r="G436" s="57"/>
      <c r="H436" s="59"/>
      <c r="I436" s="57"/>
      <c r="J436" s="58"/>
      <c r="K436" s="31"/>
      <c r="L436" s="31"/>
      <c r="P436" s="33"/>
      <c r="Q436" s="33"/>
      <c r="R436" s="33"/>
    </row>
    <row r="437" spans="1:18" s="30" customFormat="1" ht="15" customHeight="1" x14ac:dyDescent="0.3">
      <c r="A437" s="36"/>
      <c r="B437" s="34"/>
      <c r="C437" s="34"/>
      <c r="D437" s="34"/>
      <c r="E437" s="50"/>
      <c r="F437" s="59"/>
      <c r="G437" s="57"/>
      <c r="H437" s="59"/>
      <c r="I437" s="57"/>
      <c r="J437" s="58"/>
      <c r="K437" s="31"/>
      <c r="L437" s="31"/>
      <c r="P437" s="33"/>
      <c r="Q437" s="33"/>
      <c r="R437" s="33"/>
    </row>
    <row r="438" spans="1:18" s="30" customFormat="1" ht="15" customHeight="1" x14ac:dyDescent="0.3">
      <c r="A438" s="36"/>
      <c r="B438" s="34"/>
      <c r="C438" s="34"/>
      <c r="D438" s="34"/>
      <c r="E438" s="50"/>
      <c r="F438" s="59"/>
      <c r="G438" s="57"/>
      <c r="H438" s="59"/>
      <c r="I438" s="57"/>
      <c r="J438" s="58"/>
      <c r="K438" s="31"/>
      <c r="L438" s="31"/>
      <c r="P438" s="33"/>
      <c r="Q438" s="33"/>
      <c r="R438" s="33"/>
    </row>
    <row r="439" spans="1:18" s="30" customFormat="1" ht="15" customHeight="1" x14ac:dyDescent="0.3">
      <c r="A439" s="36"/>
      <c r="B439" s="34"/>
      <c r="C439" s="34"/>
      <c r="D439" s="34"/>
      <c r="E439" s="50"/>
      <c r="F439" s="59"/>
      <c r="G439" s="57"/>
      <c r="H439" s="59"/>
      <c r="I439" s="57"/>
      <c r="J439" s="58"/>
      <c r="K439" s="31"/>
      <c r="L439" s="31"/>
      <c r="P439" s="33"/>
      <c r="Q439" s="33"/>
      <c r="R439" s="33"/>
    </row>
    <row r="440" spans="1:18" s="30" customFormat="1" ht="15" customHeight="1" x14ac:dyDescent="0.3">
      <c r="A440" s="36"/>
      <c r="B440" s="34"/>
      <c r="C440" s="34"/>
      <c r="D440" s="34"/>
      <c r="E440" s="50"/>
      <c r="F440" s="45"/>
      <c r="G440" s="44"/>
      <c r="H440" s="45"/>
      <c r="I440" s="44"/>
      <c r="J440" s="43"/>
      <c r="K440" s="31"/>
      <c r="L440" s="31"/>
      <c r="P440" s="33"/>
      <c r="Q440" s="33"/>
      <c r="R440" s="33"/>
    </row>
    <row r="441" spans="1:18" s="30" customFormat="1" ht="15" customHeight="1" x14ac:dyDescent="0.3">
      <c r="A441" s="36"/>
      <c r="B441" s="34"/>
      <c r="C441" s="34"/>
      <c r="D441" s="34"/>
      <c r="E441" s="50"/>
      <c r="F441" s="45"/>
      <c r="G441" s="44"/>
      <c r="H441" s="45"/>
      <c r="I441" s="44"/>
      <c r="J441" s="43"/>
      <c r="K441" s="31"/>
      <c r="L441" s="31"/>
      <c r="P441" s="33"/>
      <c r="Q441" s="33"/>
      <c r="R441" s="33"/>
    </row>
    <row r="442" spans="1:18" s="30" customFormat="1" ht="15" customHeight="1" x14ac:dyDescent="0.3">
      <c r="A442" s="36"/>
      <c r="B442" s="34"/>
      <c r="C442" s="34"/>
      <c r="D442" s="34"/>
      <c r="E442" s="50"/>
      <c r="F442" s="45"/>
      <c r="G442" s="44"/>
      <c r="H442" s="45"/>
      <c r="I442" s="44"/>
      <c r="J442" s="43"/>
      <c r="K442" s="31"/>
      <c r="L442" s="31"/>
      <c r="P442" s="33"/>
      <c r="Q442" s="33"/>
      <c r="R442" s="33"/>
    </row>
    <row r="443" spans="1:18" s="51" customFormat="1" ht="15" customHeight="1" x14ac:dyDescent="0.3">
      <c r="A443" s="37"/>
      <c r="B443" s="53"/>
      <c r="C443" s="52"/>
      <c r="D443" s="52"/>
      <c r="E443" s="50"/>
      <c r="F443" s="45"/>
      <c r="G443" s="44"/>
      <c r="H443" s="45"/>
      <c r="I443" s="44"/>
      <c r="J443" s="43"/>
      <c r="K443" s="31"/>
      <c r="L443" s="31"/>
      <c r="P443" s="39"/>
      <c r="Q443" s="39"/>
      <c r="R443" s="39"/>
    </row>
    <row r="444" spans="1:18" s="51" customFormat="1" ht="15" customHeight="1" x14ac:dyDescent="0.3">
      <c r="A444" s="37"/>
      <c r="B444" s="53"/>
      <c r="C444" s="52"/>
      <c r="D444" s="52"/>
      <c r="E444" s="50"/>
      <c r="F444" s="45"/>
      <c r="G444" s="44"/>
      <c r="H444" s="45"/>
      <c r="I444" s="44"/>
      <c r="J444" s="43"/>
      <c r="K444" s="31"/>
      <c r="L444" s="31"/>
      <c r="P444" s="39"/>
      <c r="Q444" s="39"/>
      <c r="R444" s="39"/>
    </row>
    <row r="445" spans="1:18" s="51" customFormat="1" ht="15" customHeight="1" x14ac:dyDescent="0.3">
      <c r="A445" s="37"/>
      <c r="B445" s="53"/>
      <c r="C445" s="52"/>
      <c r="D445" s="52"/>
      <c r="E445" s="50"/>
      <c r="F445" s="45"/>
      <c r="G445" s="44"/>
      <c r="H445" s="45"/>
      <c r="I445" s="44"/>
      <c r="J445" s="43"/>
      <c r="K445" s="31"/>
      <c r="L445" s="31"/>
      <c r="P445" s="39"/>
      <c r="Q445" s="39"/>
      <c r="R445" s="39"/>
    </row>
    <row r="446" spans="1:18" s="51" customFormat="1" ht="15" customHeight="1" x14ac:dyDescent="0.3">
      <c r="A446" s="37"/>
      <c r="B446" s="53"/>
      <c r="C446" s="52"/>
      <c r="D446" s="52"/>
      <c r="E446" s="50"/>
      <c r="F446" s="45"/>
      <c r="G446" s="44"/>
      <c r="H446" s="45"/>
      <c r="I446" s="44"/>
      <c r="J446" s="43"/>
      <c r="K446" s="31"/>
      <c r="L446" s="31"/>
      <c r="P446" s="39"/>
      <c r="Q446" s="39"/>
      <c r="R446" s="39"/>
    </row>
    <row r="447" spans="1:18" s="51" customFormat="1" ht="15" customHeight="1" x14ac:dyDescent="0.3">
      <c r="A447" s="37"/>
      <c r="B447" s="53"/>
      <c r="C447" s="52"/>
      <c r="D447" s="52"/>
      <c r="E447" s="50"/>
      <c r="F447" s="45"/>
      <c r="G447" s="44"/>
      <c r="H447" s="45"/>
      <c r="I447" s="44"/>
      <c r="J447" s="43"/>
      <c r="K447" s="31"/>
      <c r="L447" s="31"/>
      <c r="P447" s="39"/>
      <c r="Q447" s="39"/>
      <c r="R447" s="39"/>
    </row>
    <row r="448" spans="1:18" s="51" customFormat="1" ht="15" customHeight="1" x14ac:dyDescent="0.3">
      <c r="A448" s="37"/>
      <c r="B448" s="53"/>
      <c r="C448" s="52"/>
      <c r="D448" s="52"/>
      <c r="E448" s="50"/>
      <c r="F448" s="45"/>
      <c r="G448" s="44"/>
      <c r="H448" s="45"/>
      <c r="I448" s="44"/>
      <c r="J448" s="43"/>
      <c r="K448" s="31"/>
      <c r="L448" s="31"/>
      <c r="P448" s="39"/>
      <c r="Q448" s="39"/>
      <c r="R448" s="39"/>
    </row>
    <row r="449" spans="1:18" s="51" customFormat="1" ht="15" customHeight="1" x14ac:dyDescent="0.3">
      <c r="A449" s="37"/>
      <c r="B449" s="53"/>
      <c r="C449" s="52"/>
      <c r="D449" s="52"/>
      <c r="E449" s="50"/>
      <c r="F449" s="45"/>
      <c r="G449" s="44"/>
      <c r="H449" s="45"/>
      <c r="I449" s="44"/>
      <c r="J449" s="43"/>
      <c r="K449" s="31"/>
      <c r="L449" s="31"/>
      <c r="P449" s="39"/>
      <c r="Q449" s="39"/>
      <c r="R449" s="39"/>
    </row>
    <row r="450" spans="1:18" s="51" customFormat="1" ht="15" customHeight="1" x14ac:dyDescent="0.3">
      <c r="A450" s="37"/>
      <c r="B450" s="53"/>
      <c r="C450" s="52"/>
      <c r="D450" s="52"/>
      <c r="E450" s="50"/>
      <c r="F450" s="45"/>
      <c r="G450" s="44"/>
      <c r="H450" s="45"/>
      <c r="I450" s="44"/>
      <c r="J450" s="43"/>
      <c r="K450" s="31"/>
      <c r="L450" s="31"/>
      <c r="P450" s="39"/>
      <c r="Q450" s="39"/>
      <c r="R450" s="39"/>
    </row>
    <row r="451" spans="1:18" s="51" customFormat="1" ht="15" customHeight="1" x14ac:dyDescent="0.3">
      <c r="A451" s="37"/>
      <c r="B451" s="53"/>
      <c r="C451" s="52"/>
      <c r="D451" s="52"/>
      <c r="E451" s="50"/>
      <c r="F451" s="45"/>
      <c r="G451" s="44"/>
      <c r="H451" s="45"/>
      <c r="I451" s="44"/>
      <c r="J451" s="43"/>
      <c r="K451" s="31"/>
      <c r="L451" s="31"/>
      <c r="P451" s="39"/>
      <c r="Q451" s="39"/>
      <c r="R451" s="39"/>
    </row>
    <row r="452" spans="1:18" s="51" customFormat="1" ht="15" customHeight="1" x14ac:dyDescent="0.3">
      <c r="A452" s="37"/>
      <c r="B452" s="53"/>
      <c r="C452" s="52"/>
      <c r="D452" s="52"/>
      <c r="E452" s="50"/>
      <c r="F452" s="45"/>
      <c r="G452" s="44"/>
      <c r="H452" s="45"/>
      <c r="I452" s="44"/>
      <c r="J452" s="43"/>
      <c r="K452" s="31"/>
      <c r="L452" s="31"/>
      <c r="P452" s="39"/>
      <c r="Q452" s="39"/>
      <c r="R452" s="39"/>
    </row>
    <row r="453" spans="1:18" s="51" customFormat="1" ht="15" customHeight="1" x14ac:dyDescent="0.3">
      <c r="A453" s="37"/>
      <c r="B453" s="53"/>
      <c r="C453" s="52"/>
      <c r="D453" s="52"/>
      <c r="E453" s="50"/>
      <c r="F453" s="45"/>
      <c r="G453" s="44"/>
      <c r="H453" s="45"/>
      <c r="I453" s="44"/>
      <c r="J453" s="43"/>
      <c r="K453" s="31"/>
      <c r="L453" s="31"/>
      <c r="P453" s="39"/>
      <c r="Q453" s="39"/>
      <c r="R453" s="39"/>
    </row>
    <row r="454" spans="1:18" s="51" customFormat="1" ht="15" customHeight="1" x14ac:dyDescent="0.3">
      <c r="A454" s="37"/>
      <c r="B454" s="53"/>
      <c r="C454" s="52"/>
      <c r="D454" s="52"/>
      <c r="E454" s="50"/>
      <c r="F454" s="45"/>
      <c r="G454" s="44"/>
      <c r="H454" s="45"/>
      <c r="I454" s="44"/>
      <c r="J454" s="43"/>
      <c r="K454" s="31"/>
      <c r="L454" s="31"/>
      <c r="P454" s="39"/>
      <c r="Q454" s="39"/>
      <c r="R454" s="39"/>
    </row>
    <row r="455" spans="1:18" s="51" customFormat="1" ht="15" customHeight="1" x14ac:dyDescent="0.3">
      <c r="A455" s="37"/>
      <c r="B455" s="53"/>
      <c r="C455" s="52"/>
      <c r="D455" s="52"/>
      <c r="E455" s="50"/>
      <c r="F455" s="45"/>
      <c r="G455" s="44"/>
      <c r="H455" s="45"/>
      <c r="I455" s="44"/>
      <c r="J455" s="43"/>
      <c r="K455" s="31"/>
      <c r="L455" s="31"/>
      <c r="P455" s="39"/>
      <c r="Q455" s="39"/>
      <c r="R455" s="39"/>
    </row>
    <row r="456" spans="1:18" s="51" customFormat="1" ht="15" customHeight="1" x14ac:dyDescent="0.3">
      <c r="A456" s="37"/>
      <c r="B456" s="53"/>
      <c r="C456" s="52"/>
      <c r="D456" s="52"/>
      <c r="E456" s="50"/>
      <c r="F456" s="45"/>
      <c r="G456" s="44"/>
      <c r="H456" s="45"/>
      <c r="I456" s="44"/>
      <c r="J456" s="43"/>
      <c r="K456" s="31"/>
      <c r="L456" s="31"/>
      <c r="P456" s="39"/>
      <c r="Q456" s="39"/>
      <c r="R456" s="39"/>
    </row>
    <row r="457" spans="1:18" s="51" customFormat="1" ht="15" customHeight="1" x14ac:dyDescent="0.3">
      <c r="A457" s="37"/>
      <c r="B457" s="53"/>
      <c r="C457" s="52"/>
      <c r="D457" s="52"/>
      <c r="E457" s="50"/>
      <c r="F457" s="45"/>
      <c r="G457" s="44"/>
      <c r="H457" s="45"/>
      <c r="I457" s="44"/>
      <c r="J457" s="43"/>
      <c r="K457" s="31"/>
      <c r="L457" s="31"/>
      <c r="P457" s="39"/>
      <c r="Q457" s="39"/>
      <c r="R457" s="39"/>
    </row>
    <row r="458" spans="1:18" s="51" customFormat="1" ht="15" customHeight="1" x14ac:dyDescent="0.3">
      <c r="A458" s="37"/>
      <c r="B458" s="53"/>
      <c r="C458" s="52"/>
      <c r="D458" s="52"/>
      <c r="E458" s="50"/>
      <c r="F458" s="45"/>
      <c r="G458" s="44"/>
      <c r="H458" s="45"/>
      <c r="I458" s="44"/>
      <c r="J458" s="43"/>
      <c r="K458" s="31"/>
      <c r="L458" s="31"/>
      <c r="P458" s="39"/>
      <c r="Q458" s="39"/>
      <c r="R458" s="39"/>
    </row>
    <row r="459" spans="1:18" s="51" customFormat="1" ht="15" customHeight="1" x14ac:dyDescent="0.3">
      <c r="A459" s="37"/>
      <c r="B459" s="53"/>
      <c r="C459" s="52"/>
      <c r="D459" s="52"/>
      <c r="E459" s="50"/>
      <c r="F459" s="32"/>
      <c r="G459" s="39"/>
      <c r="H459" s="32"/>
      <c r="I459" s="39"/>
      <c r="J459" s="32"/>
      <c r="K459" s="31"/>
      <c r="L459" s="31"/>
      <c r="P459" s="39"/>
      <c r="Q459" s="39"/>
      <c r="R459" s="39"/>
    </row>
    <row r="460" spans="1:18" s="51" customFormat="1" ht="15" customHeight="1" x14ac:dyDescent="0.3">
      <c r="A460" s="37"/>
      <c r="B460" s="53"/>
      <c r="C460" s="52"/>
      <c r="D460" s="52"/>
      <c r="E460" s="50"/>
      <c r="F460" s="32"/>
      <c r="G460" s="39"/>
      <c r="H460" s="32"/>
      <c r="I460" s="39"/>
      <c r="J460" s="32"/>
      <c r="K460" s="32"/>
      <c r="L460" s="32"/>
      <c r="P460" s="39"/>
      <c r="Q460" s="39"/>
      <c r="R460" s="39"/>
    </row>
    <row r="461" spans="1:18" s="51" customFormat="1" ht="15" customHeight="1" x14ac:dyDescent="0.3">
      <c r="A461" s="37"/>
      <c r="B461" s="53"/>
      <c r="C461" s="52"/>
      <c r="D461" s="52"/>
      <c r="E461" s="50"/>
      <c r="F461" s="31"/>
      <c r="G461" s="33"/>
      <c r="H461" s="31"/>
      <c r="I461" s="33"/>
      <c r="J461" s="32"/>
      <c r="K461" s="31"/>
      <c r="L461" s="31"/>
      <c r="P461" s="39"/>
      <c r="Q461" s="39"/>
      <c r="R461" s="39"/>
    </row>
    <row r="462" spans="1:18" s="51" customFormat="1" ht="15" customHeight="1" x14ac:dyDescent="0.3">
      <c r="A462" s="37"/>
      <c r="B462" s="53"/>
      <c r="C462" s="52"/>
      <c r="D462" s="52"/>
      <c r="E462" s="50"/>
      <c r="F462" s="31"/>
      <c r="G462" s="33"/>
      <c r="H462" s="31"/>
      <c r="I462" s="33"/>
      <c r="J462" s="32"/>
      <c r="K462" s="31"/>
      <c r="L462" s="31"/>
      <c r="P462" s="39"/>
      <c r="Q462" s="39"/>
      <c r="R462" s="39"/>
    </row>
    <row r="463" spans="1:18" s="51" customFormat="1" ht="15" customHeight="1" x14ac:dyDescent="0.3">
      <c r="A463" s="37"/>
      <c r="B463" s="53"/>
      <c r="C463" s="52"/>
      <c r="D463" s="52"/>
      <c r="E463" s="50"/>
      <c r="F463" s="32"/>
      <c r="G463" s="39"/>
      <c r="H463" s="32"/>
      <c r="I463" s="39"/>
      <c r="J463" s="32"/>
      <c r="K463" s="32"/>
      <c r="L463" s="32"/>
      <c r="P463" s="39"/>
      <c r="Q463" s="39"/>
      <c r="R463" s="39"/>
    </row>
    <row r="464" spans="1:18" s="51" customFormat="1" ht="15" customHeight="1" x14ac:dyDescent="0.3">
      <c r="A464" s="37"/>
      <c r="B464" s="53"/>
      <c r="C464" s="52"/>
      <c r="D464" s="52"/>
      <c r="E464" s="50"/>
      <c r="F464" s="31"/>
      <c r="G464" s="33"/>
      <c r="H464" s="31"/>
      <c r="I464" s="33"/>
      <c r="J464" s="32"/>
      <c r="K464" s="31"/>
      <c r="L464" s="31"/>
      <c r="P464" s="39"/>
      <c r="Q464" s="39"/>
      <c r="R464" s="39"/>
    </row>
    <row r="465" spans="1:18" s="51" customFormat="1" ht="15" customHeight="1" x14ac:dyDescent="0.3">
      <c r="A465" s="37"/>
      <c r="B465" s="53"/>
      <c r="C465" s="52"/>
      <c r="D465" s="52"/>
      <c r="E465" s="50"/>
      <c r="F465" s="31"/>
      <c r="G465" s="33"/>
      <c r="H465" s="31"/>
      <c r="I465" s="33"/>
      <c r="J465" s="32"/>
      <c r="K465" s="31"/>
      <c r="L465" s="31"/>
      <c r="P465" s="39"/>
      <c r="Q465" s="39"/>
      <c r="R465" s="39"/>
    </row>
    <row r="466" spans="1:18" s="51" customFormat="1" ht="15" customHeight="1" x14ac:dyDescent="0.3">
      <c r="A466" s="37"/>
      <c r="B466" s="53"/>
      <c r="C466" s="52"/>
      <c r="D466" s="52"/>
      <c r="E466" s="50"/>
      <c r="F466" s="31"/>
      <c r="G466" s="33"/>
      <c r="H466" s="31"/>
      <c r="I466" s="33"/>
      <c r="J466" s="32"/>
      <c r="K466" s="31"/>
      <c r="L466" s="31"/>
      <c r="P466" s="39"/>
      <c r="Q466" s="39"/>
      <c r="R466" s="39"/>
    </row>
    <row r="467" spans="1:18" s="51" customFormat="1" ht="15" customHeight="1" x14ac:dyDescent="0.3">
      <c r="A467" s="37"/>
      <c r="B467" s="53"/>
      <c r="C467" s="52"/>
      <c r="D467" s="52"/>
      <c r="E467" s="50"/>
      <c r="F467" s="31"/>
      <c r="G467" s="33"/>
      <c r="H467" s="31"/>
      <c r="I467" s="33"/>
      <c r="J467" s="32"/>
      <c r="K467" s="31"/>
      <c r="L467" s="31"/>
      <c r="P467" s="39"/>
      <c r="Q467" s="39"/>
      <c r="R467" s="39"/>
    </row>
    <row r="468" spans="1:18" s="51" customFormat="1" ht="15" customHeight="1" x14ac:dyDescent="0.3">
      <c r="A468" s="37"/>
      <c r="B468" s="53"/>
      <c r="C468" s="52"/>
      <c r="D468" s="52"/>
      <c r="E468" s="50"/>
      <c r="F468" s="31"/>
      <c r="G468" s="33"/>
      <c r="H468" s="31"/>
      <c r="I468" s="33"/>
      <c r="J468" s="32"/>
      <c r="K468" s="31"/>
      <c r="L468" s="31"/>
      <c r="P468" s="39"/>
      <c r="Q468" s="39"/>
      <c r="R468" s="39"/>
    </row>
    <row r="469" spans="1:18" s="51" customFormat="1" ht="15" customHeight="1" x14ac:dyDescent="0.3">
      <c r="A469" s="37"/>
      <c r="B469" s="53"/>
      <c r="C469" s="52"/>
      <c r="D469" s="52"/>
      <c r="E469" s="50"/>
      <c r="F469" s="31"/>
      <c r="G469" s="33"/>
      <c r="H469" s="31"/>
      <c r="I469" s="33"/>
      <c r="J469" s="32"/>
      <c r="K469" s="43"/>
      <c r="L469" s="43"/>
      <c r="P469" s="39"/>
      <c r="Q469" s="39"/>
      <c r="R469" s="39"/>
    </row>
    <row r="470" spans="1:18" s="51" customFormat="1" ht="15" customHeight="1" x14ac:dyDescent="0.3">
      <c r="A470" s="37"/>
      <c r="B470" s="53"/>
      <c r="C470" s="52"/>
      <c r="D470" s="52"/>
      <c r="E470" s="50"/>
      <c r="F470" s="31"/>
      <c r="G470" s="33"/>
      <c r="H470" s="31"/>
      <c r="I470" s="33"/>
      <c r="J470" s="32"/>
      <c r="K470" s="31"/>
      <c r="L470" s="31"/>
      <c r="P470" s="39"/>
      <c r="Q470" s="39"/>
      <c r="R470" s="39"/>
    </row>
    <row r="471" spans="1:18" s="51" customFormat="1" ht="15" customHeight="1" x14ac:dyDescent="0.3">
      <c r="A471" s="37"/>
      <c r="B471" s="53"/>
      <c r="C471" s="52"/>
      <c r="D471" s="52"/>
      <c r="E471" s="50"/>
      <c r="F471" s="31"/>
      <c r="G471" s="33"/>
      <c r="H471" s="31"/>
      <c r="I471" s="33"/>
      <c r="J471" s="32"/>
      <c r="K471" s="43"/>
      <c r="L471" s="43"/>
      <c r="P471" s="39"/>
      <c r="Q471" s="39"/>
      <c r="R471" s="39"/>
    </row>
    <row r="472" spans="1:18" s="51" customFormat="1" ht="15" customHeight="1" x14ac:dyDescent="0.3">
      <c r="A472" s="37"/>
      <c r="B472" s="53"/>
      <c r="C472" s="52"/>
      <c r="D472" s="52"/>
      <c r="E472" s="50"/>
      <c r="F472" s="31"/>
      <c r="G472" s="33"/>
      <c r="H472" s="31"/>
      <c r="I472" s="33"/>
      <c r="J472" s="32"/>
      <c r="K472" s="43"/>
      <c r="L472" s="43"/>
      <c r="P472" s="39"/>
      <c r="Q472" s="39"/>
      <c r="R472" s="39"/>
    </row>
    <row r="473" spans="1:18" s="51" customFormat="1" ht="15" customHeight="1" x14ac:dyDescent="0.3">
      <c r="A473" s="37"/>
      <c r="B473" s="53"/>
      <c r="C473" s="52"/>
      <c r="D473" s="52"/>
      <c r="E473" s="50"/>
      <c r="F473" s="31"/>
      <c r="G473" s="33"/>
      <c r="H473" s="31"/>
      <c r="I473" s="33"/>
      <c r="J473" s="32"/>
      <c r="K473" s="43"/>
      <c r="L473" s="43"/>
      <c r="P473" s="39"/>
      <c r="Q473" s="39"/>
      <c r="R473" s="39"/>
    </row>
    <row r="474" spans="1:18" s="51" customFormat="1" ht="15" customHeight="1" x14ac:dyDescent="0.3">
      <c r="A474" s="37"/>
      <c r="B474" s="53"/>
      <c r="C474" s="52"/>
      <c r="D474" s="52"/>
      <c r="E474" s="50"/>
      <c r="F474" s="31"/>
      <c r="G474" s="33"/>
      <c r="H474" s="31"/>
      <c r="I474" s="33"/>
      <c r="J474" s="32"/>
      <c r="K474" s="43"/>
      <c r="L474" s="43"/>
      <c r="P474" s="39"/>
      <c r="Q474" s="39"/>
      <c r="R474" s="39"/>
    </row>
    <row r="475" spans="1:18" s="51" customFormat="1" ht="15" customHeight="1" x14ac:dyDescent="0.3">
      <c r="A475" s="37"/>
      <c r="B475" s="53"/>
      <c r="C475" s="52"/>
      <c r="D475" s="52"/>
      <c r="E475" s="50"/>
      <c r="F475" s="31"/>
      <c r="G475" s="33"/>
      <c r="H475" s="31"/>
      <c r="I475" s="33"/>
      <c r="J475" s="32"/>
      <c r="K475" s="43"/>
      <c r="L475" s="43"/>
      <c r="P475" s="39"/>
      <c r="Q475" s="39"/>
      <c r="R475" s="39"/>
    </row>
    <row r="476" spans="1:18" s="51" customFormat="1" ht="15" customHeight="1" x14ac:dyDescent="0.3">
      <c r="A476" s="37"/>
      <c r="B476" s="53"/>
      <c r="C476" s="52"/>
      <c r="D476" s="52"/>
      <c r="E476" s="50"/>
      <c r="F476" s="31"/>
      <c r="G476" s="33"/>
      <c r="H476" s="31"/>
      <c r="I476" s="33"/>
      <c r="J476" s="32"/>
      <c r="K476" s="43"/>
      <c r="L476" s="43"/>
      <c r="P476" s="39"/>
      <c r="Q476" s="39"/>
      <c r="R476" s="39"/>
    </row>
    <row r="477" spans="1:18" s="51" customFormat="1" ht="15" customHeight="1" x14ac:dyDescent="0.3">
      <c r="A477" s="37"/>
      <c r="B477" s="53"/>
      <c r="C477" s="52"/>
      <c r="D477" s="52"/>
      <c r="E477" s="50"/>
      <c r="F477" s="31"/>
      <c r="G477" s="33"/>
      <c r="H477" s="31"/>
      <c r="I477" s="33"/>
      <c r="J477" s="32"/>
      <c r="K477" s="43"/>
      <c r="L477" s="43"/>
      <c r="P477" s="39"/>
      <c r="Q477" s="39"/>
      <c r="R477" s="39"/>
    </row>
    <row r="478" spans="1:18" s="51" customFormat="1" ht="15" customHeight="1" x14ac:dyDescent="0.3">
      <c r="A478" s="37"/>
      <c r="B478" s="53"/>
      <c r="C478" s="52"/>
      <c r="D478" s="52"/>
      <c r="E478" s="50"/>
      <c r="F478" s="31"/>
      <c r="G478" s="33"/>
      <c r="H478" s="31"/>
      <c r="I478" s="33"/>
      <c r="J478" s="32"/>
      <c r="K478" s="31"/>
      <c r="L478" s="31"/>
      <c r="P478" s="39"/>
      <c r="Q478" s="39"/>
      <c r="R478" s="39"/>
    </row>
    <row r="479" spans="1:18" s="51" customFormat="1" ht="15" customHeight="1" x14ac:dyDescent="0.3">
      <c r="A479" s="37"/>
      <c r="B479" s="53"/>
      <c r="C479" s="52"/>
      <c r="D479" s="52"/>
      <c r="E479" s="50"/>
      <c r="F479" s="31"/>
      <c r="G479" s="33"/>
      <c r="H479" s="31"/>
      <c r="I479" s="33"/>
      <c r="J479" s="32"/>
      <c r="K479" s="31"/>
      <c r="L479" s="31"/>
      <c r="P479" s="39"/>
      <c r="Q479" s="39"/>
      <c r="R479" s="39"/>
    </row>
    <row r="480" spans="1:18" s="51" customFormat="1" ht="15" customHeight="1" x14ac:dyDescent="0.3">
      <c r="A480" s="37"/>
      <c r="B480" s="53"/>
      <c r="C480" s="52"/>
      <c r="D480" s="52"/>
      <c r="E480" s="50"/>
      <c r="F480" s="31"/>
      <c r="G480" s="33"/>
      <c r="H480" s="31"/>
      <c r="I480" s="33"/>
      <c r="J480" s="32"/>
      <c r="K480" s="31"/>
      <c r="L480" s="31"/>
      <c r="P480" s="39"/>
      <c r="Q480" s="39"/>
      <c r="R480" s="39"/>
    </row>
    <row r="481" spans="1:18" s="51" customFormat="1" ht="15" customHeight="1" x14ac:dyDescent="0.3">
      <c r="A481" s="37"/>
      <c r="B481" s="53"/>
      <c r="C481" s="52"/>
      <c r="D481" s="52"/>
      <c r="E481" s="50"/>
      <c r="F481" s="32"/>
      <c r="G481" s="39"/>
      <c r="H481" s="32"/>
      <c r="I481" s="39"/>
      <c r="J481" s="32"/>
      <c r="K481" s="32"/>
      <c r="L481" s="32"/>
      <c r="P481" s="39"/>
      <c r="Q481" s="39"/>
      <c r="R481" s="39"/>
    </row>
    <row r="482" spans="1:18" s="51" customFormat="1" ht="15" customHeight="1" x14ac:dyDescent="0.3">
      <c r="A482" s="37"/>
      <c r="B482" s="53"/>
      <c r="C482" s="52"/>
      <c r="D482" s="52"/>
      <c r="E482" s="50"/>
      <c r="F482" s="32"/>
      <c r="G482" s="39"/>
      <c r="H482" s="32"/>
      <c r="I482" s="39"/>
      <c r="J482" s="32"/>
      <c r="K482" s="32"/>
      <c r="L482" s="32"/>
      <c r="P482" s="39"/>
      <c r="Q482" s="39"/>
      <c r="R482" s="39"/>
    </row>
    <row r="483" spans="1:18" s="51" customFormat="1" ht="15" customHeight="1" x14ac:dyDescent="0.3">
      <c r="A483" s="37"/>
      <c r="B483" s="53"/>
      <c r="C483" s="52"/>
      <c r="D483" s="52"/>
      <c r="E483" s="50"/>
      <c r="F483" s="32"/>
      <c r="G483" s="39"/>
      <c r="H483" s="32"/>
      <c r="I483" s="39"/>
      <c r="J483" s="32"/>
      <c r="K483" s="32"/>
      <c r="L483" s="32"/>
      <c r="P483" s="39"/>
      <c r="Q483" s="39"/>
      <c r="R483" s="39"/>
    </row>
    <row r="484" spans="1:18" s="51" customFormat="1" ht="15" customHeight="1" x14ac:dyDescent="0.3">
      <c r="A484" s="37"/>
      <c r="B484" s="53"/>
      <c r="C484" s="52"/>
      <c r="D484" s="52"/>
      <c r="E484" s="50"/>
      <c r="F484" s="31"/>
      <c r="G484" s="33"/>
      <c r="H484" s="31"/>
      <c r="I484" s="33"/>
      <c r="J484" s="32"/>
      <c r="K484" s="31"/>
      <c r="L484" s="31"/>
      <c r="P484" s="39"/>
      <c r="Q484" s="39"/>
      <c r="R484" s="39"/>
    </row>
    <row r="485" spans="1:18" s="51" customFormat="1" ht="15" customHeight="1" x14ac:dyDescent="0.3">
      <c r="A485" s="37"/>
      <c r="B485" s="53"/>
      <c r="C485" s="52"/>
      <c r="D485" s="52"/>
      <c r="E485" s="50"/>
      <c r="F485" s="31"/>
      <c r="G485" s="33"/>
      <c r="H485" s="31"/>
      <c r="I485" s="33"/>
      <c r="J485" s="32"/>
      <c r="K485" s="31"/>
      <c r="L485" s="31"/>
      <c r="P485" s="39"/>
      <c r="Q485" s="39"/>
      <c r="R485" s="39"/>
    </row>
    <row r="486" spans="1:18" s="51" customFormat="1" ht="15" customHeight="1" x14ac:dyDescent="0.3">
      <c r="A486" s="37"/>
      <c r="B486" s="53"/>
      <c r="C486" s="52"/>
      <c r="D486" s="52"/>
      <c r="E486" s="50"/>
      <c r="F486" s="31"/>
      <c r="G486" s="33"/>
      <c r="H486" s="31"/>
      <c r="I486" s="33"/>
      <c r="J486" s="32"/>
      <c r="K486" s="31"/>
      <c r="L486" s="31"/>
      <c r="P486" s="39"/>
      <c r="Q486" s="39"/>
      <c r="R486" s="39"/>
    </row>
    <row r="487" spans="1:18" s="51" customFormat="1" ht="15" customHeight="1" x14ac:dyDescent="0.3">
      <c r="A487" s="37"/>
      <c r="B487" s="53"/>
      <c r="C487" s="52"/>
      <c r="D487" s="52"/>
      <c r="E487" s="50"/>
      <c r="F487" s="31"/>
      <c r="G487" s="33"/>
      <c r="H487" s="31"/>
      <c r="I487" s="33"/>
      <c r="J487" s="32"/>
      <c r="K487" s="31"/>
      <c r="L487" s="31"/>
      <c r="P487" s="39"/>
      <c r="Q487" s="39"/>
      <c r="R487" s="39"/>
    </row>
    <row r="488" spans="1:18" s="51" customFormat="1" ht="15" customHeight="1" x14ac:dyDescent="0.3">
      <c r="A488" s="37"/>
      <c r="B488" s="53"/>
      <c r="C488" s="52"/>
      <c r="D488" s="52"/>
      <c r="E488" s="50"/>
      <c r="F488" s="31"/>
      <c r="G488" s="33"/>
      <c r="H488" s="31"/>
      <c r="I488" s="33"/>
      <c r="J488" s="32"/>
      <c r="K488" s="31"/>
      <c r="L488" s="31"/>
      <c r="P488" s="39"/>
      <c r="Q488" s="39"/>
      <c r="R488" s="39"/>
    </row>
    <row r="489" spans="1:18" s="51" customFormat="1" ht="15" customHeight="1" x14ac:dyDescent="0.3">
      <c r="A489" s="37"/>
      <c r="B489" s="53"/>
      <c r="C489" s="52"/>
      <c r="D489" s="52"/>
      <c r="E489" s="50"/>
      <c r="F489" s="31"/>
      <c r="G489" s="33"/>
      <c r="H489" s="31"/>
      <c r="I489" s="33"/>
      <c r="J489" s="32"/>
      <c r="K489" s="31"/>
      <c r="L489" s="31"/>
      <c r="P489" s="39"/>
      <c r="Q489" s="39"/>
      <c r="R489" s="39"/>
    </row>
    <row r="490" spans="1:18" s="51" customFormat="1" ht="15" customHeight="1" x14ac:dyDescent="0.3">
      <c r="A490" s="37"/>
      <c r="B490" s="53"/>
      <c r="C490" s="52"/>
      <c r="D490" s="52"/>
      <c r="E490" s="50"/>
      <c r="F490" s="31"/>
      <c r="G490" s="33"/>
      <c r="H490" s="31"/>
      <c r="I490" s="33"/>
      <c r="J490" s="32"/>
      <c r="K490" s="31"/>
      <c r="L490" s="31"/>
      <c r="P490" s="39"/>
      <c r="Q490" s="39"/>
      <c r="R490" s="39"/>
    </row>
    <row r="491" spans="1:18" s="51" customFormat="1" ht="15" customHeight="1" x14ac:dyDescent="0.3">
      <c r="A491" s="37"/>
      <c r="B491" s="53"/>
      <c r="C491" s="52"/>
      <c r="D491" s="52"/>
      <c r="E491" s="50"/>
      <c r="F491" s="31"/>
      <c r="G491" s="33"/>
      <c r="H491" s="31"/>
      <c r="I491" s="33"/>
      <c r="J491" s="32"/>
      <c r="K491" s="31"/>
      <c r="L491" s="31"/>
      <c r="P491" s="39"/>
      <c r="Q491" s="39"/>
      <c r="R491" s="39"/>
    </row>
    <row r="492" spans="1:18" s="51" customFormat="1" ht="15" customHeight="1" x14ac:dyDescent="0.3">
      <c r="A492" s="37"/>
      <c r="B492" s="53"/>
      <c r="C492" s="52"/>
      <c r="D492" s="52"/>
      <c r="E492" s="50"/>
      <c r="F492" s="31"/>
      <c r="G492" s="33"/>
      <c r="H492" s="31"/>
      <c r="I492" s="33"/>
      <c r="J492" s="32"/>
      <c r="K492" s="31"/>
      <c r="L492" s="31"/>
      <c r="P492" s="39"/>
      <c r="Q492" s="39"/>
      <c r="R492" s="39"/>
    </row>
    <row r="493" spans="1:18" s="51" customFormat="1" ht="15" customHeight="1" x14ac:dyDescent="0.3">
      <c r="A493" s="37"/>
      <c r="B493" s="53"/>
      <c r="C493" s="52"/>
      <c r="D493" s="52"/>
      <c r="E493" s="50"/>
      <c r="F493" s="56"/>
      <c r="G493" s="54"/>
      <c r="H493" s="56"/>
      <c r="I493" s="54"/>
      <c r="J493" s="55"/>
      <c r="K493" s="45"/>
      <c r="L493" s="45"/>
      <c r="P493" s="39"/>
      <c r="Q493" s="39"/>
      <c r="R493" s="39"/>
    </row>
    <row r="494" spans="1:18" s="51" customFormat="1" ht="15" customHeight="1" x14ac:dyDescent="0.3">
      <c r="A494" s="37"/>
      <c r="B494" s="53"/>
      <c r="C494" s="52"/>
      <c r="D494" s="52"/>
      <c r="E494" s="50"/>
      <c r="F494" s="31"/>
      <c r="G494" s="33"/>
      <c r="H494" s="31"/>
      <c r="I494" s="33"/>
      <c r="J494" s="32"/>
      <c r="K494" s="31"/>
      <c r="L494" s="31"/>
      <c r="P494" s="39"/>
      <c r="Q494" s="39"/>
      <c r="R494" s="39"/>
    </row>
    <row r="495" spans="1:18" s="51" customFormat="1" ht="15" customHeight="1" x14ac:dyDescent="0.3">
      <c r="A495" s="37"/>
      <c r="B495" s="53"/>
      <c r="C495" s="52"/>
      <c r="D495" s="52"/>
      <c r="E495" s="50"/>
      <c r="F495" s="31"/>
      <c r="G495" s="33"/>
      <c r="H495" s="31"/>
      <c r="I495" s="33"/>
      <c r="J495" s="32"/>
      <c r="K495" s="31"/>
      <c r="L495" s="31"/>
      <c r="P495" s="39"/>
      <c r="Q495" s="39"/>
      <c r="R495" s="39"/>
    </row>
    <row r="496" spans="1:18" s="51" customFormat="1" ht="15" customHeight="1" x14ac:dyDescent="0.3">
      <c r="A496" s="37"/>
      <c r="B496" s="53"/>
      <c r="C496" s="52"/>
      <c r="D496" s="52"/>
      <c r="E496" s="50"/>
      <c r="F496" s="31"/>
      <c r="G496" s="33"/>
      <c r="H496" s="31"/>
      <c r="I496" s="33"/>
      <c r="J496" s="32"/>
      <c r="K496" s="31"/>
      <c r="L496" s="31"/>
      <c r="P496" s="39"/>
      <c r="Q496" s="39"/>
      <c r="R496" s="39"/>
    </row>
    <row r="497" spans="1:18" s="51" customFormat="1" ht="15" customHeight="1" x14ac:dyDescent="0.3">
      <c r="A497" s="37"/>
      <c r="B497" s="53"/>
      <c r="C497" s="52"/>
      <c r="D497" s="52"/>
      <c r="E497" s="50"/>
      <c r="F497" s="31"/>
      <c r="G497" s="33"/>
      <c r="H497" s="31"/>
      <c r="I497" s="33"/>
      <c r="J497" s="32"/>
      <c r="K497" s="31"/>
      <c r="L497" s="31"/>
      <c r="P497" s="39"/>
      <c r="Q497" s="39"/>
      <c r="R497" s="39"/>
    </row>
    <row r="498" spans="1:18" s="51" customFormat="1" ht="15" customHeight="1" x14ac:dyDescent="0.3">
      <c r="A498" s="37"/>
      <c r="B498" s="53"/>
      <c r="C498" s="52"/>
      <c r="D498" s="52"/>
      <c r="E498" s="50"/>
      <c r="F498" s="31"/>
      <c r="G498" s="33"/>
      <c r="H498" s="31"/>
      <c r="I498" s="33"/>
      <c r="J498" s="32"/>
      <c r="K498" s="31"/>
      <c r="L498" s="31"/>
      <c r="P498" s="39"/>
      <c r="Q498" s="39"/>
      <c r="R498" s="39"/>
    </row>
    <row r="499" spans="1:18" s="51" customFormat="1" ht="15" customHeight="1" x14ac:dyDescent="0.3">
      <c r="A499" s="37"/>
      <c r="B499" s="53"/>
      <c r="C499" s="52"/>
      <c r="D499" s="52"/>
      <c r="E499" s="50"/>
      <c r="F499" s="31"/>
      <c r="G499" s="33"/>
      <c r="H499" s="31"/>
      <c r="I499" s="33"/>
      <c r="J499" s="32"/>
      <c r="K499" s="31"/>
      <c r="L499" s="31"/>
      <c r="P499" s="39"/>
      <c r="Q499" s="39"/>
      <c r="R499" s="39"/>
    </row>
    <row r="500" spans="1:18" s="51" customFormat="1" ht="15" customHeight="1" x14ac:dyDescent="0.3">
      <c r="A500" s="37"/>
      <c r="B500" s="53"/>
      <c r="C500" s="52"/>
      <c r="D500" s="52"/>
      <c r="E500" s="50"/>
      <c r="F500" s="31"/>
      <c r="G500" s="33"/>
      <c r="H500" s="31"/>
      <c r="I500" s="33"/>
      <c r="J500" s="32"/>
      <c r="K500" s="31"/>
      <c r="L500" s="31"/>
      <c r="P500" s="39"/>
      <c r="Q500" s="39"/>
      <c r="R500" s="39"/>
    </row>
    <row r="501" spans="1:18" s="51" customFormat="1" ht="15" customHeight="1" x14ac:dyDescent="0.3">
      <c r="A501" s="37"/>
      <c r="B501" s="53"/>
      <c r="C501" s="52"/>
      <c r="D501" s="52"/>
      <c r="E501" s="50"/>
      <c r="F501" s="31"/>
      <c r="G501" s="33"/>
      <c r="H501" s="31"/>
      <c r="I501" s="33"/>
      <c r="J501" s="32"/>
      <c r="K501" s="31"/>
      <c r="L501" s="31"/>
      <c r="P501" s="39"/>
      <c r="Q501" s="39"/>
      <c r="R501" s="39"/>
    </row>
    <row r="502" spans="1:18" s="51" customFormat="1" ht="15" customHeight="1" x14ac:dyDescent="0.3">
      <c r="A502" s="37"/>
      <c r="B502" s="53"/>
      <c r="C502" s="52"/>
      <c r="D502" s="52"/>
      <c r="E502" s="50"/>
      <c r="F502" s="31"/>
      <c r="G502" s="33"/>
      <c r="H502" s="31"/>
      <c r="I502" s="33"/>
      <c r="J502" s="32"/>
      <c r="K502" s="31"/>
      <c r="L502" s="31"/>
      <c r="P502" s="39"/>
      <c r="Q502" s="39"/>
      <c r="R502" s="39"/>
    </row>
    <row r="503" spans="1:18" s="51" customFormat="1" ht="15" customHeight="1" x14ac:dyDescent="0.3">
      <c r="A503" s="37"/>
      <c r="B503" s="53"/>
      <c r="C503" s="52"/>
      <c r="D503" s="52"/>
      <c r="E503" s="50"/>
      <c r="F503" s="31"/>
      <c r="G503" s="33"/>
      <c r="H503" s="31"/>
      <c r="I503" s="33"/>
      <c r="J503" s="32"/>
      <c r="K503" s="31"/>
      <c r="L503" s="31"/>
      <c r="P503" s="39"/>
      <c r="Q503" s="39"/>
      <c r="R503" s="39"/>
    </row>
    <row r="504" spans="1:18" s="51" customFormat="1" ht="15" customHeight="1" x14ac:dyDescent="0.3">
      <c r="A504" s="37"/>
      <c r="B504" s="53"/>
      <c r="C504" s="52"/>
      <c r="D504" s="52"/>
      <c r="E504" s="50"/>
      <c r="F504" s="31"/>
      <c r="G504" s="33"/>
      <c r="H504" s="31"/>
      <c r="I504" s="33"/>
      <c r="J504" s="32"/>
      <c r="K504" s="31"/>
      <c r="L504" s="31"/>
      <c r="P504" s="39"/>
      <c r="Q504" s="39"/>
      <c r="R504" s="39"/>
    </row>
    <row r="505" spans="1:18" s="51" customFormat="1" ht="15" customHeight="1" x14ac:dyDescent="0.3">
      <c r="A505" s="37"/>
      <c r="B505" s="53"/>
      <c r="C505" s="52"/>
      <c r="D505" s="52"/>
      <c r="E505" s="50"/>
      <c r="F505" s="31"/>
      <c r="G505" s="33"/>
      <c r="H505" s="31"/>
      <c r="I505" s="33"/>
      <c r="J505" s="32"/>
      <c r="K505" s="31"/>
      <c r="L505" s="31"/>
      <c r="P505" s="39"/>
      <c r="Q505" s="39"/>
      <c r="R505" s="39"/>
    </row>
    <row r="506" spans="1:18" s="51" customFormat="1" ht="15" customHeight="1" x14ac:dyDescent="0.3">
      <c r="A506" s="37"/>
      <c r="B506" s="53"/>
      <c r="C506" s="52"/>
      <c r="D506" s="52"/>
      <c r="E506" s="50"/>
      <c r="F506" s="31"/>
      <c r="G506" s="33"/>
      <c r="H506" s="31"/>
      <c r="I506" s="33"/>
      <c r="J506" s="32"/>
      <c r="K506" s="31"/>
      <c r="L506" s="31"/>
      <c r="P506" s="39"/>
      <c r="Q506" s="39"/>
      <c r="R506" s="39"/>
    </row>
    <row r="507" spans="1:18" s="51" customFormat="1" ht="15" customHeight="1" x14ac:dyDescent="0.3">
      <c r="A507" s="37"/>
      <c r="B507" s="53"/>
      <c r="C507" s="52"/>
      <c r="D507" s="52"/>
      <c r="E507" s="50"/>
      <c r="F507" s="31"/>
      <c r="G507" s="33"/>
      <c r="H507" s="31"/>
      <c r="I507" s="33"/>
      <c r="J507" s="32"/>
      <c r="K507" s="31"/>
      <c r="L507" s="31"/>
      <c r="P507" s="39"/>
      <c r="Q507" s="39"/>
      <c r="R507" s="39"/>
    </row>
    <row r="508" spans="1:18" s="51" customFormat="1" ht="15" customHeight="1" x14ac:dyDescent="0.3">
      <c r="A508" s="37"/>
      <c r="B508" s="53"/>
      <c r="C508" s="52"/>
      <c r="D508" s="52"/>
      <c r="E508" s="50"/>
      <c r="F508" s="31"/>
      <c r="G508" s="33"/>
      <c r="H508" s="31"/>
      <c r="I508" s="33"/>
      <c r="J508" s="32"/>
      <c r="K508" s="31"/>
      <c r="L508" s="31"/>
      <c r="P508" s="39"/>
      <c r="Q508" s="39"/>
      <c r="R508" s="39"/>
    </row>
    <row r="509" spans="1:18" s="51" customFormat="1" ht="15" customHeight="1" x14ac:dyDescent="0.3">
      <c r="A509" s="37"/>
      <c r="B509" s="53"/>
      <c r="C509" s="52"/>
      <c r="D509" s="52"/>
      <c r="E509" s="50"/>
      <c r="F509" s="31"/>
      <c r="G509" s="33"/>
      <c r="H509" s="31"/>
      <c r="I509" s="33"/>
      <c r="J509" s="32"/>
      <c r="K509" s="31"/>
      <c r="L509" s="31"/>
      <c r="P509" s="39"/>
      <c r="Q509" s="39"/>
      <c r="R509" s="39"/>
    </row>
    <row r="510" spans="1:18" s="30" customFormat="1" ht="15" customHeight="1" x14ac:dyDescent="0.3">
      <c r="A510" s="36"/>
      <c r="B510" s="34"/>
      <c r="C510" s="34"/>
      <c r="D510" s="34"/>
      <c r="E510" s="50"/>
      <c r="F510" s="31"/>
      <c r="G510" s="33"/>
      <c r="H510" s="31"/>
      <c r="I510" s="33"/>
      <c r="J510" s="32"/>
      <c r="K510" s="31"/>
      <c r="L510" s="31"/>
      <c r="P510" s="33"/>
      <c r="Q510" s="33"/>
      <c r="R510" s="33"/>
    </row>
    <row r="511" spans="1:18" s="30" customFormat="1" ht="15" customHeight="1" x14ac:dyDescent="0.3">
      <c r="A511" s="36"/>
      <c r="B511" s="34"/>
      <c r="C511" s="34"/>
      <c r="D511" s="34"/>
      <c r="E511" s="50"/>
      <c r="F511" s="31"/>
      <c r="G511" s="33"/>
      <c r="H511" s="31"/>
      <c r="I511" s="33"/>
      <c r="J511" s="32"/>
      <c r="K511" s="31"/>
      <c r="L511" s="31"/>
      <c r="P511" s="33"/>
      <c r="Q511" s="33"/>
      <c r="R511" s="33"/>
    </row>
    <row r="512" spans="1:18" s="30" customFormat="1" ht="15" customHeight="1" x14ac:dyDescent="0.3">
      <c r="A512" s="36"/>
      <c r="B512" s="34"/>
      <c r="C512" s="34"/>
      <c r="D512" s="34"/>
      <c r="E512" s="50"/>
      <c r="F512" s="31"/>
      <c r="G512" s="33"/>
      <c r="H512" s="31"/>
      <c r="I512" s="33"/>
      <c r="J512" s="32"/>
      <c r="K512" s="31"/>
      <c r="L512" s="31"/>
      <c r="P512" s="33"/>
      <c r="Q512" s="33"/>
      <c r="R512" s="33"/>
    </row>
    <row r="513" spans="1:18" s="30" customFormat="1" x14ac:dyDescent="0.3">
      <c r="A513" s="36"/>
      <c r="B513" s="46"/>
      <c r="C513" s="34"/>
      <c r="D513" s="34"/>
      <c r="E513" s="50"/>
      <c r="F513" s="31"/>
      <c r="G513" s="33"/>
      <c r="H513" s="31"/>
      <c r="I513" s="33"/>
      <c r="J513" s="32"/>
      <c r="K513" s="31"/>
      <c r="L513" s="31"/>
      <c r="P513" s="33"/>
      <c r="Q513" s="33"/>
      <c r="R513" s="33"/>
    </row>
    <row r="514" spans="1:18" s="30" customFormat="1" x14ac:dyDescent="0.3">
      <c r="A514" s="49"/>
      <c r="B514" s="46"/>
      <c r="C514" s="34"/>
      <c r="D514" s="34"/>
      <c r="E514" s="50"/>
      <c r="F514" s="31"/>
      <c r="G514" s="33"/>
      <c r="H514" s="31"/>
      <c r="I514" s="33"/>
      <c r="J514" s="32"/>
      <c r="K514" s="31"/>
      <c r="L514" s="31"/>
      <c r="P514" s="33"/>
      <c r="Q514" s="33"/>
      <c r="R514" s="33"/>
    </row>
    <row r="515" spans="1:18" s="30" customFormat="1" ht="30" customHeight="1" x14ac:dyDescent="0.3">
      <c r="A515" s="46"/>
      <c r="B515" s="34"/>
      <c r="C515" s="34"/>
      <c r="D515" s="34"/>
      <c r="E515" s="50"/>
      <c r="F515" s="31"/>
      <c r="G515" s="33"/>
      <c r="H515" s="31"/>
      <c r="I515" s="33"/>
      <c r="J515" s="32"/>
      <c r="K515" s="31"/>
      <c r="L515" s="31"/>
      <c r="P515" s="33"/>
      <c r="Q515" s="33"/>
      <c r="R515" s="33"/>
    </row>
    <row r="516" spans="1:18" s="30" customFormat="1" ht="30" customHeight="1" x14ac:dyDescent="0.3">
      <c r="A516" s="36"/>
      <c r="B516" s="34"/>
      <c r="C516" s="34"/>
      <c r="D516" s="34"/>
      <c r="E516" s="50"/>
      <c r="F516" s="31"/>
      <c r="G516" s="33"/>
      <c r="H516" s="31"/>
      <c r="I516" s="33"/>
      <c r="J516" s="32"/>
      <c r="K516" s="31"/>
      <c r="L516" s="31"/>
      <c r="P516" s="33"/>
      <c r="Q516" s="33"/>
      <c r="R516" s="33"/>
    </row>
    <row r="517" spans="1:18" s="30" customFormat="1" x14ac:dyDescent="0.3">
      <c r="A517" s="36"/>
      <c r="B517" s="46"/>
      <c r="C517" s="34"/>
      <c r="D517" s="34"/>
      <c r="E517" s="36"/>
      <c r="F517" s="31"/>
      <c r="G517" s="33"/>
      <c r="H517" s="31"/>
      <c r="I517" s="33"/>
      <c r="J517" s="32"/>
      <c r="K517" s="31"/>
      <c r="L517" s="31"/>
      <c r="P517" s="33"/>
      <c r="Q517" s="33"/>
      <c r="R517" s="33"/>
    </row>
    <row r="518" spans="1:18" s="30" customFormat="1" ht="30" customHeight="1" x14ac:dyDescent="0.3">
      <c r="A518" s="46"/>
      <c r="B518" s="34"/>
      <c r="C518" s="34"/>
      <c r="D518" s="34"/>
      <c r="E518" s="49"/>
      <c r="F518" s="31"/>
      <c r="G518" s="33"/>
      <c r="H518" s="31"/>
      <c r="I518" s="33"/>
      <c r="J518" s="32"/>
      <c r="K518" s="31"/>
      <c r="L518" s="31"/>
      <c r="P518" s="33"/>
      <c r="Q518" s="33"/>
      <c r="R518" s="33"/>
    </row>
    <row r="519" spans="1:18" ht="15" customHeight="1" x14ac:dyDescent="0.3">
      <c r="A519" s="46"/>
      <c r="B519" s="34"/>
      <c r="C519" s="34"/>
      <c r="D519" s="34"/>
      <c r="E519" s="36"/>
      <c r="F519" s="31"/>
      <c r="G519" s="33"/>
      <c r="H519" s="31"/>
      <c r="I519" s="33"/>
      <c r="J519" s="32"/>
      <c r="K519" s="31"/>
      <c r="L519" s="31"/>
    </row>
    <row r="520" spans="1:18" ht="78.75" customHeight="1" x14ac:dyDescent="0.3">
      <c r="A520" s="46"/>
      <c r="B520" s="34"/>
      <c r="C520" s="34"/>
      <c r="D520" s="34"/>
      <c r="E520" s="36"/>
      <c r="F520" s="31"/>
      <c r="G520" s="33"/>
      <c r="H520" s="31"/>
      <c r="I520" s="33"/>
      <c r="J520" s="32"/>
      <c r="K520" s="31"/>
      <c r="L520" s="31"/>
    </row>
    <row r="521" spans="1:18" ht="49.5" customHeight="1" x14ac:dyDescent="0.3">
      <c r="A521" s="36"/>
      <c r="B521" s="34"/>
      <c r="C521" s="34"/>
      <c r="D521" s="34"/>
      <c r="E521" s="36"/>
      <c r="F521" s="31"/>
      <c r="G521" s="33"/>
      <c r="H521" s="31"/>
      <c r="I521" s="33"/>
      <c r="J521" s="32"/>
      <c r="K521" s="31"/>
      <c r="L521" s="31"/>
    </row>
    <row r="522" spans="1:18" x14ac:dyDescent="0.3">
      <c r="A522" s="36"/>
      <c r="B522" s="46"/>
      <c r="C522" s="34"/>
      <c r="D522" s="34"/>
      <c r="E522" s="36"/>
      <c r="F522" s="31"/>
      <c r="G522" s="33"/>
      <c r="H522" s="31"/>
      <c r="I522" s="33"/>
      <c r="J522" s="32"/>
      <c r="K522" s="31"/>
      <c r="L522" s="31"/>
    </row>
    <row r="523" spans="1:18" x14ac:dyDescent="0.3">
      <c r="A523" s="36"/>
      <c r="B523" s="46"/>
      <c r="C523" s="34"/>
      <c r="D523" s="34"/>
      <c r="E523" s="36"/>
      <c r="F523" s="31"/>
      <c r="G523" s="33"/>
      <c r="H523" s="31"/>
      <c r="I523" s="33"/>
      <c r="J523" s="32"/>
      <c r="K523" s="31"/>
      <c r="L523" s="31"/>
    </row>
    <row r="524" spans="1:18" x14ac:dyDescent="0.3">
      <c r="A524" s="36"/>
      <c r="B524" s="47"/>
      <c r="C524" s="34"/>
      <c r="D524" s="34"/>
      <c r="E524" s="36"/>
      <c r="F524" s="31"/>
      <c r="G524" s="33"/>
      <c r="H524" s="31"/>
      <c r="I524" s="33"/>
      <c r="J524" s="32"/>
      <c r="K524" s="31"/>
      <c r="L524" s="31"/>
    </row>
    <row r="525" spans="1:18" x14ac:dyDescent="0.3">
      <c r="A525" s="36"/>
      <c r="B525" s="47"/>
      <c r="C525" s="34"/>
      <c r="D525" s="34"/>
      <c r="F525" s="31"/>
      <c r="G525" s="33"/>
      <c r="H525" s="31"/>
      <c r="I525" s="33"/>
      <c r="J525" s="32"/>
      <c r="K525" s="31"/>
      <c r="L525" s="31"/>
    </row>
    <row r="526" spans="1:18" x14ac:dyDescent="0.3">
      <c r="A526" s="36"/>
      <c r="B526" s="47"/>
      <c r="C526" s="34"/>
      <c r="D526" s="34"/>
      <c r="F526" s="31"/>
      <c r="G526" s="33"/>
      <c r="H526" s="31"/>
      <c r="I526" s="33"/>
      <c r="J526" s="32"/>
      <c r="K526" s="31"/>
      <c r="L526" s="31"/>
    </row>
    <row r="527" spans="1:18" x14ac:dyDescent="0.3">
      <c r="A527" s="36"/>
      <c r="B527" s="46"/>
      <c r="C527" s="34"/>
      <c r="D527" s="34"/>
      <c r="F527" s="31"/>
      <c r="G527" s="33"/>
      <c r="H527" s="31"/>
      <c r="I527" s="33"/>
      <c r="J527" s="32"/>
      <c r="K527" s="31"/>
      <c r="L527" s="31"/>
    </row>
    <row r="528" spans="1:18" x14ac:dyDescent="0.3">
      <c r="A528" s="36"/>
      <c r="B528" s="48"/>
      <c r="C528" s="34"/>
      <c r="D528" s="34"/>
      <c r="F528" s="31"/>
      <c r="G528" s="33"/>
      <c r="H528" s="31"/>
      <c r="I528" s="33"/>
      <c r="J528" s="32"/>
      <c r="K528" s="31"/>
      <c r="L528" s="31"/>
    </row>
    <row r="529" spans="1:12" x14ac:dyDescent="0.3">
      <c r="A529" s="36"/>
      <c r="B529" s="47"/>
      <c r="C529" s="34"/>
      <c r="D529" s="34"/>
      <c r="F529" s="31"/>
      <c r="G529" s="33"/>
      <c r="H529" s="31"/>
      <c r="I529" s="33"/>
      <c r="J529" s="32"/>
      <c r="K529" s="31"/>
      <c r="L529" s="31"/>
    </row>
    <row r="530" spans="1:12" x14ac:dyDescent="0.3">
      <c r="A530" s="36"/>
      <c r="B530" s="47"/>
      <c r="C530" s="34"/>
      <c r="D530" s="34"/>
      <c r="F530" s="31"/>
      <c r="G530" s="33"/>
      <c r="H530" s="31"/>
      <c r="I530" s="33"/>
      <c r="J530" s="32"/>
      <c r="K530" s="31"/>
      <c r="L530" s="31"/>
    </row>
    <row r="531" spans="1:12" x14ac:dyDescent="0.3">
      <c r="A531" s="36"/>
      <c r="B531" s="46"/>
      <c r="C531" s="34"/>
      <c r="D531" s="34"/>
      <c r="F531" s="31"/>
      <c r="G531" s="33"/>
      <c r="H531" s="31"/>
      <c r="I531" s="33"/>
      <c r="J531" s="32"/>
      <c r="K531" s="31"/>
      <c r="L531" s="31"/>
    </row>
    <row r="532" spans="1:12" x14ac:dyDescent="0.3">
      <c r="A532" s="36"/>
      <c r="B532" s="47"/>
      <c r="C532" s="34"/>
      <c r="D532" s="34"/>
      <c r="F532" s="31"/>
      <c r="G532" s="33"/>
      <c r="H532" s="31"/>
      <c r="I532" s="33"/>
      <c r="J532" s="32"/>
      <c r="K532" s="31"/>
      <c r="L532" s="31"/>
    </row>
    <row r="533" spans="1:12" x14ac:dyDescent="0.3">
      <c r="A533" s="36"/>
      <c r="B533" s="47"/>
      <c r="C533" s="34"/>
      <c r="D533" s="34"/>
      <c r="F533" s="31"/>
      <c r="G533" s="33"/>
      <c r="H533" s="31"/>
      <c r="I533" s="33"/>
      <c r="J533" s="32"/>
      <c r="K533" s="31"/>
      <c r="L533" s="31"/>
    </row>
    <row r="534" spans="1:12" x14ac:dyDescent="0.3">
      <c r="A534" s="36"/>
      <c r="B534" s="47"/>
      <c r="C534" s="34"/>
      <c r="D534" s="34"/>
      <c r="F534" s="31"/>
      <c r="G534" s="33"/>
      <c r="H534" s="31"/>
      <c r="I534" s="33"/>
      <c r="J534" s="32"/>
      <c r="K534" s="31"/>
      <c r="L534" s="31"/>
    </row>
    <row r="535" spans="1:12" x14ac:dyDescent="0.3">
      <c r="A535" s="36"/>
      <c r="B535" s="47"/>
      <c r="C535" s="34"/>
      <c r="D535" s="34"/>
      <c r="F535" s="31"/>
      <c r="G535" s="33"/>
      <c r="H535" s="31"/>
      <c r="I535" s="33"/>
      <c r="J535" s="32"/>
      <c r="K535" s="31"/>
      <c r="L535" s="31"/>
    </row>
    <row r="536" spans="1:12" x14ac:dyDescent="0.3">
      <c r="A536" s="36"/>
      <c r="B536" s="47"/>
      <c r="C536" s="34"/>
      <c r="D536" s="34"/>
      <c r="F536" s="31"/>
      <c r="G536" s="33"/>
      <c r="H536" s="31"/>
      <c r="I536" s="33"/>
      <c r="J536" s="32"/>
      <c r="K536" s="31"/>
      <c r="L536" s="31"/>
    </row>
    <row r="537" spans="1:12" x14ac:dyDescent="0.3">
      <c r="A537" s="36"/>
      <c r="B537" s="47"/>
      <c r="C537" s="34"/>
      <c r="D537" s="34"/>
      <c r="F537" s="31"/>
      <c r="G537" s="33"/>
      <c r="H537" s="31"/>
      <c r="I537" s="33"/>
      <c r="J537" s="32"/>
      <c r="K537" s="31"/>
      <c r="L537" s="31"/>
    </row>
    <row r="538" spans="1:12" x14ac:dyDescent="0.3">
      <c r="A538" s="36"/>
      <c r="B538" s="47"/>
      <c r="C538" s="34"/>
      <c r="D538" s="34"/>
      <c r="F538" s="31"/>
      <c r="G538" s="33"/>
      <c r="H538" s="31"/>
      <c r="I538" s="33"/>
      <c r="J538" s="32"/>
      <c r="K538" s="31"/>
      <c r="L538" s="31"/>
    </row>
    <row r="539" spans="1:12" x14ac:dyDescent="0.3">
      <c r="A539" s="36"/>
      <c r="B539" s="47"/>
      <c r="C539" s="34"/>
      <c r="D539" s="34"/>
      <c r="F539" s="31"/>
      <c r="G539" s="33"/>
      <c r="H539" s="31"/>
      <c r="I539" s="33"/>
      <c r="J539" s="32"/>
      <c r="K539" s="31"/>
      <c r="L539" s="31"/>
    </row>
    <row r="540" spans="1:12" x14ac:dyDescent="0.3">
      <c r="A540" s="36"/>
      <c r="B540" s="47"/>
      <c r="C540" s="34"/>
      <c r="D540" s="34"/>
      <c r="F540" s="31"/>
      <c r="G540" s="33"/>
      <c r="H540" s="31"/>
      <c r="I540" s="33"/>
      <c r="J540" s="32"/>
      <c r="K540" s="31"/>
      <c r="L540" s="31"/>
    </row>
    <row r="541" spans="1:12" x14ac:dyDescent="0.3">
      <c r="A541" s="36"/>
      <c r="B541" s="47"/>
      <c r="C541" s="34"/>
      <c r="D541" s="34"/>
      <c r="F541" s="31"/>
      <c r="G541" s="33"/>
      <c r="H541" s="31"/>
      <c r="I541" s="33"/>
      <c r="J541" s="32"/>
      <c r="K541" s="31"/>
      <c r="L541" s="31"/>
    </row>
    <row r="542" spans="1:12" x14ac:dyDescent="0.3">
      <c r="A542" s="36"/>
      <c r="B542" s="47"/>
      <c r="C542" s="34"/>
      <c r="D542" s="34"/>
      <c r="F542" s="31"/>
      <c r="G542" s="33"/>
      <c r="H542" s="31"/>
      <c r="I542" s="33"/>
      <c r="J542" s="32"/>
      <c r="K542" s="31"/>
      <c r="L542" s="31"/>
    </row>
    <row r="543" spans="1:12" x14ac:dyDescent="0.3">
      <c r="A543" s="36"/>
      <c r="B543" s="47"/>
      <c r="C543" s="34"/>
      <c r="D543" s="34"/>
      <c r="F543" s="31"/>
      <c r="G543" s="33"/>
      <c r="H543" s="31"/>
      <c r="I543" s="33"/>
      <c r="J543" s="32"/>
      <c r="K543" s="31"/>
      <c r="L543" s="31"/>
    </row>
    <row r="544" spans="1:12" x14ac:dyDescent="0.3">
      <c r="A544" s="36"/>
      <c r="B544" s="47"/>
      <c r="C544" s="34"/>
      <c r="D544" s="34"/>
      <c r="F544" s="31"/>
      <c r="G544" s="33"/>
      <c r="H544" s="31"/>
      <c r="I544" s="33"/>
      <c r="J544" s="32"/>
      <c r="K544" s="31"/>
      <c r="L544" s="31"/>
    </row>
    <row r="545" spans="1:12" x14ac:dyDescent="0.3">
      <c r="A545" s="36"/>
      <c r="B545" s="47"/>
      <c r="C545" s="34"/>
      <c r="D545" s="34"/>
      <c r="F545" s="31"/>
      <c r="G545" s="33"/>
      <c r="H545" s="31"/>
      <c r="I545" s="33"/>
      <c r="J545" s="32"/>
      <c r="K545" s="31"/>
      <c r="L545" s="31"/>
    </row>
    <row r="546" spans="1:12" x14ac:dyDescent="0.3">
      <c r="A546" s="36"/>
      <c r="B546" s="47"/>
      <c r="C546" s="34"/>
      <c r="D546" s="34"/>
      <c r="F546" s="31"/>
      <c r="G546" s="33"/>
      <c r="H546" s="31"/>
      <c r="I546" s="33"/>
      <c r="J546" s="32"/>
      <c r="K546" s="31"/>
      <c r="L546" s="31"/>
    </row>
    <row r="547" spans="1:12" x14ac:dyDescent="0.3">
      <c r="A547" s="36"/>
      <c r="B547" s="47"/>
      <c r="C547" s="34"/>
      <c r="D547" s="34"/>
      <c r="F547" s="31"/>
      <c r="G547" s="33"/>
      <c r="H547" s="31"/>
      <c r="I547" s="33"/>
      <c r="J547" s="32"/>
      <c r="K547" s="31"/>
      <c r="L547" s="31"/>
    </row>
    <row r="548" spans="1:12" x14ac:dyDescent="0.3">
      <c r="A548" s="36"/>
      <c r="B548" s="47"/>
      <c r="C548" s="34"/>
      <c r="D548" s="34"/>
      <c r="F548" s="45"/>
      <c r="G548" s="44"/>
      <c r="H548" s="45"/>
      <c r="I548" s="44"/>
      <c r="J548" s="43"/>
      <c r="K548" s="45"/>
      <c r="L548" s="45"/>
    </row>
    <row r="549" spans="1:12" x14ac:dyDescent="0.3">
      <c r="A549" s="36"/>
      <c r="B549" s="47"/>
      <c r="C549" s="34"/>
      <c r="D549" s="34"/>
      <c r="F549" s="45"/>
      <c r="G549" s="44"/>
      <c r="H549" s="45"/>
      <c r="I549" s="44"/>
      <c r="J549" s="43"/>
      <c r="K549" s="45"/>
      <c r="L549" s="45"/>
    </row>
    <row r="550" spans="1:12" x14ac:dyDescent="0.3">
      <c r="A550" s="36"/>
      <c r="B550" s="47"/>
      <c r="C550" s="34"/>
      <c r="D550" s="34"/>
      <c r="F550" s="45"/>
      <c r="G550" s="44"/>
      <c r="H550" s="45"/>
      <c r="I550" s="44"/>
      <c r="J550" s="43"/>
      <c r="K550" s="45"/>
      <c r="L550" s="45"/>
    </row>
    <row r="551" spans="1:12" x14ac:dyDescent="0.3">
      <c r="A551" s="36"/>
      <c r="B551" s="47"/>
      <c r="C551" s="34"/>
      <c r="D551" s="34"/>
      <c r="F551" s="45"/>
      <c r="G551" s="44"/>
      <c r="H551" s="45"/>
      <c r="I551" s="44"/>
      <c r="J551" s="43"/>
      <c r="K551" s="45"/>
      <c r="L551" s="45"/>
    </row>
    <row r="552" spans="1:12" x14ac:dyDescent="0.3">
      <c r="A552" s="36"/>
      <c r="B552" s="47"/>
      <c r="C552" s="34"/>
      <c r="D552" s="34"/>
      <c r="F552" s="45"/>
      <c r="G552" s="44"/>
      <c r="H552" s="45"/>
      <c r="I552" s="44"/>
      <c r="J552" s="43"/>
      <c r="K552" s="45"/>
      <c r="L552" s="45"/>
    </row>
    <row r="553" spans="1:12" x14ac:dyDescent="0.3">
      <c r="A553" s="36"/>
      <c r="B553" s="47"/>
      <c r="C553" s="34"/>
      <c r="D553" s="34"/>
      <c r="F553" s="45"/>
      <c r="G553" s="44"/>
      <c r="H553" s="45"/>
      <c r="I553" s="44"/>
      <c r="J553" s="43"/>
      <c r="K553" s="45"/>
      <c r="L553" s="45"/>
    </row>
    <row r="554" spans="1:12" x14ac:dyDescent="0.3">
      <c r="A554" s="36"/>
      <c r="B554" s="47"/>
      <c r="C554" s="34"/>
      <c r="D554" s="34"/>
      <c r="F554" s="45"/>
      <c r="G554" s="44"/>
      <c r="H554" s="45"/>
      <c r="I554" s="44"/>
      <c r="J554" s="43"/>
      <c r="K554" s="45"/>
      <c r="L554" s="45"/>
    </row>
    <row r="555" spans="1:12" x14ac:dyDescent="0.3">
      <c r="A555" s="36"/>
      <c r="B555" s="47"/>
      <c r="C555" s="34"/>
      <c r="D555" s="34"/>
      <c r="F555" s="45"/>
      <c r="G555" s="44"/>
      <c r="H555" s="45"/>
      <c r="I555" s="44"/>
      <c r="J555" s="43"/>
      <c r="K555" s="45"/>
      <c r="L555" s="45"/>
    </row>
    <row r="556" spans="1:12" x14ac:dyDescent="0.3">
      <c r="A556" s="36"/>
      <c r="B556" s="47"/>
      <c r="C556" s="34"/>
      <c r="D556" s="34"/>
      <c r="F556" s="45"/>
      <c r="G556" s="44"/>
      <c r="H556" s="45"/>
      <c r="I556" s="44"/>
      <c r="J556" s="43"/>
      <c r="K556" s="45"/>
      <c r="L556" s="45"/>
    </row>
    <row r="557" spans="1:12" x14ac:dyDescent="0.3">
      <c r="A557" s="36"/>
      <c r="B557" s="46"/>
      <c r="C557" s="34"/>
      <c r="D557" s="34"/>
      <c r="F557" s="45"/>
      <c r="G557" s="44"/>
      <c r="H557" s="45"/>
      <c r="I557" s="44"/>
      <c r="J557" s="43"/>
      <c r="K557" s="45"/>
      <c r="L557" s="45"/>
    </row>
    <row r="558" spans="1:12" x14ac:dyDescent="0.3">
      <c r="C558" s="34"/>
      <c r="D558" s="34"/>
      <c r="F558" s="45"/>
      <c r="G558" s="44"/>
      <c r="H558" s="45"/>
      <c r="I558" s="44"/>
      <c r="J558" s="43"/>
      <c r="K558" s="45"/>
      <c r="L558" s="45"/>
    </row>
    <row r="559" spans="1:12" x14ac:dyDescent="0.3">
      <c r="C559" s="34"/>
      <c r="D559" s="34"/>
      <c r="F559" s="45"/>
      <c r="G559" s="44"/>
      <c r="H559" s="45"/>
      <c r="I559" s="44"/>
      <c r="J559" s="43"/>
      <c r="K559" s="45"/>
      <c r="L559" s="45"/>
    </row>
    <row r="560" spans="1:12" x14ac:dyDescent="0.3">
      <c r="C560" s="34"/>
      <c r="D560" s="34"/>
      <c r="F560" s="45"/>
      <c r="G560" s="44"/>
      <c r="H560" s="45"/>
      <c r="I560" s="44"/>
      <c r="J560" s="43"/>
      <c r="K560" s="45"/>
      <c r="L560" s="45"/>
    </row>
    <row r="561" spans="3:12" x14ac:dyDescent="0.3">
      <c r="C561" s="34"/>
      <c r="D561" s="34"/>
      <c r="F561" s="45"/>
      <c r="G561" s="44"/>
      <c r="H561" s="45"/>
      <c r="I561" s="44"/>
      <c r="J561" s="43"/>
      <c r="K561" s="45"/>
      <c r="L561" s="45"/>
    </row>
    <row r="562" spans="3:12" x14ac:dyDescent="0.3">
      <c r="C562" s="34"/>
      <c r="D562" s="34"/>
      <c r="F562" s="45"/>
      <c r="G562" s="44"/>
      <c r="H562" s="45"/>
      <c r="I562" s="44"/>
      <c r="J562" s="43"/>
      <c r="K562" s="45"/>
      <c r="L562" s="45"/>
    </row>
    <row r="563" spans="3:12" x14ac:dyDescent="0.3">
      <c r="C563" s="34"/>
      <c r="D563" s="34"/>
      <c r="F563" s="43"/>
      <c r="G563" s="42"/>
      <c r="H563" s="43"/>
      <c r="I563" s="42"/>
      <c r="J563" s="43"/>
      <c r="K563" s="43"/>
      <c r="L563" s="43"/>
    </row>
    <row r="564" spans="3:12" x14ac:dyDescent="0.3">
      <c r="C564" s="34"/>
      <c r="D564" s="34"/>
      <c r="F564" s="43"/>
      <c r="G564" s="42"/>
      <c r="H564" s="43"/>
      <c r="I564" s="42"/>
      <c r="J564" s="43"/>
      <c r="K564" s="43"/>
      <c r="L564" s="43"/>
    </row>
    <row r="565" spans="3:12" x14ac:dyDescent="0.3">
      <c r="C565" s="34"/>
      <c r="D565" s="34"/>
      <c r="F565" s="43"/>
      <c r="G565" s="42"/>
      <c r="H565" s="43"/>
      <c r="I565" s="42"/>
      <c r="J565" s="43"/>
      <c r="K565" s="43"/>
      <c r="L565" s="43"/>
    </row>
    <row r="566" spans="3:12" x14ac:dyDescent="0.3">
      <c r="C566" s="34"/>
      <c r="D566" s="34"/>
      <c r="F566" s="43"/>
      <c r="G566" s="42"/>
      <c r="H566" s="43"/>
      <c r="I566" s="42"/>
      <c r="J566" s="43"/>
      <c r="K566" s="43"/>
      <c r="L566" s="43"/>
    </row>
    <row r="567" spans="3:12" x14ac:dyDescent="0.3">
      <c r="C567" s="34"/>
      <c r="D567" s="34"/>
      <c r="F567" s="31"/>
      <c r="G567" s="33"/>
      <c r="H567" s="31"/>
      <c r="I567" s="33"/>
      <c r="J567" s="32"/>
      <c r="K567" s="31"/>
      <c r="L567" s="31"/>
    </row>
    <row r="568" spans="3:12" x14ac:dyDescent="0.3">
      <c r="C568" s="34"/>
      <c r="D568" s="34"/>
      <c r="F568" s="31"/>
      <c r="G568" s="33"/>
      <c r="H568" s="31"/>
      <c r="I568" s="33"/>
      <c r="J568" s="32"/>
      <c r="K568" s="31"/>
      <c r="L568" s="31"/>
    </row>
    <row r="569" spans="3:12" x14ac:dyDescent="0.3">
      <c r="C569" s="34"/>
      <c r="D569" s="34"/>
      <c r="F569" s="31"/>
      <c r="G569" s="33"/>
      <c r="H569" s="31"/>
      <c r="I569" s="33"/>
      <c r="J569" s="32"/>
      <c r="K569" s="31"/>
      <c r="L569" s="31"/>
    </row>
    <row r="570" spans="3:12" x14ac:dyDescent="0.3">
      <c r="C570" s="34"/>
      <c r="D570" s="34"/>
      <c r="F570" s="31"/>
      <c r="G570" s="33"/>
      <c r="H570" s="31"/>
      <c r="I570" s="33"/>
      <c r="J570" s="32"/>
      <c r="K570" s="31"/>
      <c r="L570" s="31"/>
    </row>
    <row r="571" spans="3:12" x14ac:dyDescent="0.3">
      <c r="C571" s="34"/>
      <c r="D571" s="34"/>
      <c r="F571" s="31"/>
      <c r="G571" s="33"/>
      <c r="H571" s="31"/>
      <c r="I571" s="33"/>
      <c r="J571" s="32"/>
      <c r="K571" s="31"/>
      <c r="L571" s="31"/>
    </row>
    <row r="572" spans="3:12" x14ac:dyDescent="0.3">
      <c r="C572" s="34"/>
      <c r="D572" s="34"/>
      <c r="F572" s="31"/>
      <c r="G572" s="33"/>
      <c r="H572" s="31"/>
      <c r="I572" s="33"/>
      <c r="J572" s="32"/>
      <c r="K572" s="31"/>
      <c r="L572" s="31"/>
    </row>
    <row r="573" spans="3:12" x14ac:dyDescent="0.3">
      <c r="C573" s="34"/>
      <c r="D573" s="34"/>
      <c r="F573" s="31"/>
      <c r="G573" s="33"/>
      <c r="H573" s="31"/>
      <c r="I573" s="33"/>
      <c r="J573" s="32"/>
      <c r="K573" s="31"/>
      <c r="L573" s="31"/>
    </row>
    <row r="574" spans="3:12" x14ac:dyDescent="0.3">
      <c r="C574" s="34"/>
      <c r="D574" s="34"/>
      <c r="F574" s="31"/>
      <c r="G574" s="33"/>
      <c r="H574" s="31"/>
      <c r="I574" s="33"/>
      <c r="J574" s="32"/>
      <c r="K574" s="31"/>
      <c r="L574" s="31"/>
    </row>
    <row r="575" spans="3:12" x14ac:dyDescent="0.3">
      <c r="C575" s="34"/>
      <c r="D575" s="34"/>
      <c r="F575" s="31"/>
      <c r="G575" s="33"/>
      <c r="H575" s="31"/>
      <c r="I575" s="33"/>
      <c r="J575" s="32"/>
      <c r="K575" s="31"/>
      <c r="L575" s="31"/>
    </row>
    <row r="576" spans="3:12" x14ac:dyDescent="0.3">
      <c r="C576" s="34"/>
      <c r="D576" s="34"/>
      <c r="F576" s="31"/>
      <c r="G576" s="33"/>
      <c r="H576" s="31"/>
      <c r="I576" s="33"/>
      <c r="J576" s="32"/>
      <c r="K576" s="31"/>
      <c r="L576" s="31"/>
    </row>
    <row r="577" spans="3:12" x14ac:dyDescent="0.3">
      <c r="C577" s="34"/>
      <c r="D577" s="34"/>
      <c r="F577" s="31"/>
      <c r="G577" s="33"/>
      <c r="H577" s="31"/>
      <c r="I577" s="33"/>
      <c r="J577" s="32"/>
      <c r="K577" s="31"/>
      <c r="L577" s="31"/>
    </row>
    <row r="578" spans="3:12" x14ac:dyDescent="0.3">
      <c r="C578" s="34"/>
      <c r="D578" s="34"/>
      <c r="F578" s="31"/>
      <c r="G578" s="33"/>
      <c r="H578" s="31"/>
      <c r="I578" s="33"/>
      <c r="J578" s="32"/>
      <c r="K578" s="31"/>
      <c r="L578" s="31"/>
    </row>
    <row r="579" spans="3:12" x14ac:dyDescent="0.3">
      <c r="C579" s="34"/>
      <c r="D579" s="34"/>
      <c r="F579" s="31"/>
      <c r="G579" s="33"/>
      <c r="H579" s="31"/>
      <c r="I579" s="33"/>
      <c r="J579" s="32"/>
      <c r="K579" s="31"/>
      <c r="L579" s="31"/>
    </row>
    <row r="580" spans="3:12" x14ac:dyDescent="0.3">
      <c r="C580" s="34"/>
      <c r="D580" s="34"/>
      <c r="F580" s="31"/>
      <c r="G580" s="33"/>
      <c r="H580" s="31"/>
      <c r="I580" s="33"/>
      <c r="J580" s="32"/>
      <c r="K580" s="31"/>
      <c r="L580" s="31"/>
    </row>
    <row r="581" spans="3:12" x14ac:dyDescent="0.3">
      <c r="C581" s="34"/>
      <c r="D581" s="34"/>
      <c r="F581" s="31"/>
      <c r="G581" s="33"/>
      <c r="H581" s="31"/>
      <c r="I581" s="33"/>
      <c r="J581" s="32"/>
      <c r="K581" s="31"/>
      <c r="L581" s="31"/>
    </row>
    <row r="582" spans="3:12" x14ac:dyDescent="0.3">
      <c r="C582" s="34"/>
      <c r="D582" s="34"/>
      <c r="F582" s="31"/>
      <c r="G582" s="33"/>
      <c r="H582" s="31"/>
      <c r="I582" s="33"/>
      <c r="J582" s="32"/>
      <c r="K582" s="31"/>
      <c r="L582" s="31"/>
    </row>
    <row r="583" spans="3:12" x14ac:dyDescent="0.3">
      <c r="C583" s="34"/>
      <c r="D583" s="34"/>
      <c r="F583" s="31"/>
      <c r="G583" s="33"/>
      <c r="H583" s="31"/>
      <c r="I583" s="33"/>
      <c r="J583" s="32"/>
      <c r="K583" s="31"/>
      <c r="L583" s="31"/>
    </row>
    <row r="584" spans="3:12" x14ac:dyDescent="0.3">
      <c r="C584" s="34"/>
      <c r="D584" s="34"/>
      <c r="F584" s="31"/>
      <c r="G584" s="33"/>
      <c r="H584" s="31"/>
      <c r="I584" s="33"/>
      <c r="J584" s="32"/>
      <c r="K584" s="31"/>
      <c r="L584" s="31"/>
    </row>
    <row r="585" spans="3:12" x14ac:dyDescent="0.3">
      <c r="C585" s="34"/>
      <c r="D585" s="34"/>
      <c r="F585" s="31"/>
      <c r="G585" s="33"/>
      <c r="H585" s="31"/>
      <c r="I585" s="33"/>
      <c r="J585" s="32"/>
      <c r="K585" s="31"/>
      <c r="L585" s="31"/>
    </row>
    <row r="586" spans="3:12" x14ac:dyDescent="0.3">
      <c r="C586" s="34"/>
      <c r="D586" s="34"/>
      <c r="F586" s="31"/>
      <c r="G586" s="33"/>
      <c r="H586" s="31"/>
      <c r="I586" s="33"/>
      <c r="J586" s="32"/>
      <c r="K586" s="31"/>
      <c r="L586" s="31"/>
    </row>
    <row r="587" spans="3:12" x14ac:dyDescent="0.3">
      <c r="C587" s="34"/>
      <c r="D587" s="34"/>
      <c r="F587" s="31"/>
      <c r="G587" s="33"/>
      <c r="H587" s="31"/>
      <c r="I587" s="33"/>
      <c r="J587" s="32"/>
      <c r="K587" s="31"/>
      <c r="L587" s="31"/>
    </row>
    <row r="588" spans="3:12" x14ac:dyDescent="0.3">
      <c r="C588" s="34"/>
      <c r="D588" s="34"/>
      <c r="F588" s="31"/>
      <c r="G588" s="33"/>
      <c r="H588" s="31"/>
      <c r="I588" s="33"/>
      <c r="J588" s="32"/>
      <c r="K588" s="31"/>
      <c r="L588" s="31"/>
    </row>
    <row r="589" spans="3:12" x14ac:dyDescent="0.3">
      <c r="C589" s="34"/>
      <c r="D589" s="34"/>
      <c r="F589" s="31"/>
      <c r="G589" s="33"/>
      <c r="H589" s="31"/>
      <c r="I589" s="33"/>
      <c r="J589" s="32"/>
      <c r="K589" s="31"/>
      <c r="L589" s="31"/>
    </row>
    <row r="590" spans="3:12" x14ac:dyDescent="0.3">
      <c r="C590" s="34"/>
      <c r="D590" s="34"/>
      <c r="F590" s="31"/>
      <c r="G590" s="33"/>
      <c r="H590" s="31"/>
      <c r="I590" s="33"/>
      <c r="J590" s="32"/>
      <c r="K590" s="31"/>
      <c r="L590" s="31"/>
    </row>
    <row r="591" spans="3:12" x14ac:dyDescent="0.3">
      <c r="C591" s="34"/>
      <c r="D591" s="34"/>
      <c r="F591" s="31"/>
      <c r="G591" s="33"/>
      <c r="H591" s="31"/>
      <c r="I591" s="33"/>
      <c r="J591" s="32"/>
      <c r="K591" s="31"/>
      <c r="L591" s="31"/>
    </row>
    <row r="592" spans="3:12" x14ac:dyDescent="0.3">
      <c r="C592" s="34"/>
      <c r="D592" s="34"/>
      <c r="F592" s="31"/>
      <c r="G592" s="33"/>
      <c r="H592" s="31"/>
      <c r="I592" s="33"/>
      <c r="J592" s="32"/>
      <c r="K592" s="31"/>
      <c r="L592" s="31"/>
    </row>
    <row r="593" spans="3:12" x14ac:dyDescent="0.3">
      <c r="C593" s="34"/>
      <c r="D593" s="34"/>
      <c r="F593" s="31"/>
      <c r="G593" s="33"/>
      <c r="H593" s="31"/>
      <c r="I593" s="33"/>
      <c r="J593" s="32"/>
      <c r="K593" s="31"/>
      <c r="L593" s="31"/>
    </row>
    <row r="594" spans="3:12" x14ac:dyDescent="0.3">
      <c r="C594" s="34"/>
      <c r="D594" s="34"/>
      <c r="F594" s="31"/>
      <c r="G594" s="33"/>
      <c r="H594" s="31"/>
      <c r="I594" s="33"/>
      <c r="J594" s="32"/>
      <c r="K594" s="31"/>
      <c r="L594" s="31"/>
    </row>
    <row r="595" spans="3:12" x14ac:dyDescent="0.3">
      <c r="C595" s="34"/>
      <c r="D595" s="34"/>
      <c r="F595" s="31"/>
      <c r="G595" s="33"/>
      <c r="H595" s="31"/>
      <c r="I595" s="33"/>
      <c r="J595" s="32"/>
      <c r="K595" s="31"/>
      <c r="L595" s="31"/>
    </row>
    <row r="596" spans="3:12" x14ac:dyDescent="0.3">
      <c r="C596" s="34"/>
      <c r="D596" s="34"/>
      <c r="F596" s="31"/>
      <c r="G596" s="33"/>
      <c r="H596" s="31"/>
      <c r="I596" s="33"/>
      <c r="J596" s="32"/>
      <c r="K596" s="31"/>
      <c r="L596" s="31"/>
    </row>
    <row r="597" spans="3:12" x14ac:dyDescent="0.3">
      <c r="C597" s="34"/>
      <c r="D597" s="34"/>
      <c r="F597" s="31"/>
      <c r="G597" s="33"/>
      <c r="H597" s="31"/>
      <c r="I597" s="33"/>
      <c r="J597" s="32"/>
      <c r="K597" s="31"/>
      <c r="L597" s="31"/>
    </row>
    <row r="598" spans="3:12" x14ac:dyDescent="0.3">
      <c r="C598" s="34"/>
      <c r="D598" s="34"/>
      <c r="F598" s="31"/>
      <c r="G598" s="33"/>
      <c r="H598" s="31"/>
      <c r="I598" s="33"/>
      <c r="J598" s="32"/>
      <c r="K598" s="31"/>
      <c r="L598" s="31"/>
    </row>
    <row r="599" spans="3:12" x14ac:dyDescent="0.3">
      <c r="C599" s="34"/>
      <c r="D599" s="34"/>
      <c r="F599" s="31"/>
      <c r="G599" s="33"/>
      <c r="H599" s="31"/>
      <c r="I599" s="33"/>
      <c r="J599" s="32"/>
      <c r="K599" s="31"/>
      <c r="L599" s="31"/>
    </row>
    <row r="600" spans="3:12" x14ac:dyDescent="0.3">
      <c r="C600" s="34"/>
      <c r="D600" s="34"/>
      <c r="F600" s="31"/>
      <c r="G600" s="33"/>
      <c r="H600" s="31"/>
      <c r="I600" s="33"/>
      <c r="J600" s="32"/>
      <c r="K600" s="31"/>
      <c r="L600" s="31"/>
    </row>
    <row r="601" spans="3:12" x14ac:dyDescent="0.3">
      <c r="C601" s="34"/>
      <c r="D601" s="34"/>
      <c r="F601" s="31"/>
      <c r="G601" s="33"/>
      <c r="H601" s="31"/>
      <c r="I601" s="33"/>
      <c r="J601" s="32"/>
      <c r="K601" s="31"/>
      <c r="L601" s="31"/>
    </row>
    <row r="602" spans="3:12" x14ac:dyDescent="0.3">
      <c r="C602" s="34"/>
      <c r="D602" s="34"/>
      <c r="F602" s="31"/>
      <c r="G602" s="33"/>
      <c r="H602" s="31"/>
      <c r="I602" s="33"/>
      <c r="J602" s="32"/>
      <c r="K602" s="31"/>
      <c r="L602" s="31"/>
    </row>
    <row r="603" spans="3:12" x14ac:dyDescent="0.3">
      <c r="C603" s="34"/>
      <c r="D603" s="34"/>
      <c r="F603" s="31"/>
      <c r="G603" s="33"/>
      <c r="H603" s="31"/>
      <c r="I603" s="33"/>
      <c r="J603" s="32"/>
      <c r="K603" s="31"/>
      <c r="L603" s="31"/>
    </row>
    <row r="604" spans="3:12" x14ac:dyDescent="0.3">
      <c r="C604" s="34"/>
      <c r="D604" s="34"/>
      <c r="F604" s="31"/>
      <c r="G604" s="33"/>
      <c r="H604" s="31"/>
      <c r="I604" s="33"/>
      <c r="J604" s="32"/>
      <c r="K604" s="31"/>
      <c r="L604" s="31"/>
    </row>
    <row r="605" spans="3:12" x14ac:dyDescent="0.3">
      <c r="C605" s="34"/>
      <c r="D605" s="34"/>
      <c r="F605" s="31"/>
      <c r="G605" s="33"/>
      <c r="H605" s="31"/>
      <c r="I605" s="33"/>
      <c r="J605" s="32"/>
      <c r="K605" s="31"/>
      <c r="L605" s="31"/>
    </row>
    <row r="606" spans="3:12" x14ac:dyDescent="0.3">
      <c r="C606" s="34"/>
      <c r="D606" s="34"/>
      <c r="F606" s="31"/>
      <c r="G606" s="33"/>
      <c r="H606" s="31"/>
      <c r="I606" s="33"/>
      <c r="J606" s="32"/>
      <c r="K606" s="31"/>
      <c r="L606" s="31"/>
    </row>
    <row r="607" spans="3:12" x14ac:dyDescent="0.3">
      <c r="C607" s="34"/>
      <c r="D607" s="34"/>
      <c r="F607" s="31"/>
      <c r="G607" s="33"/>
      <c r="H607" s="31"/>
      <c r="I607" s="33"/>
      <c r="J607" s="32"/>
      <c r="K607" s="31"/>
      <c r="L607" s="31"/>
    </row>
    <row r="608" spans="3:12" x14ac:dyDescent="0.3">
      <c r="C608" s="34"/>
      <c r="D608" s="34"/>
      <c r="F608" s="31"/>
      <c r="G608" s="33"/>
      <c r="H608" s="31"/>
      <c r="I608" s="33"/>
      <c r="J608" s="32"/>
      <c r="K608" s="31"/>
      <c r="L608" s="31"/>
    </row>
    <row r="609" spans="3:12" x14ac:dyDescent="0.3">
      <c r="C609" s="34"/>
      <c r="D609" s="34"/>
      <c r="F609" s="31"/>
      <c r="G609" s="33"/>
      <c r="H609" s="31"/>
      <c r="I609" s="33"/>
      <c r="J609" s="32"/>
      <c r="K609" s="31"/>
      <c r="L609" s="31"/>
    </row>
    <row r="610" spans="3:12" x14ac:dyDescent="0.3">
      <c r="C610" s="34"/>
      <c r="D610" s="34"/>
      <c r="F610" s="31"/>
      <c r="G610" s="33"/>
      <c r="H610" s="31"/>
      <c r="I610" s="33"/>
      <c r="J610" s="32"/>
      <c r="K610" s="31"/>
      <c r="L610" s="31"/>
    </row>
    <row r="611" spans="3:12" x14ac:dyDescent="0.3">
      <c r="C611" s="34"/>
      <c r="D611" s="34"/>
      <c r="F611" s="31"/>
      <c r="G611" s="33"/>
      <c r="H611" s="31"/>
      <c r="I611" s="33"/>
      <c r="J611" s="32"/>
      <c r="K611" s="38"/>
      <c r="L611" s="38"/>
    </row>
    <row r="612" spans="3:12" x14ac:dyDescent="0.3">
      <c r="C612" s="34"/>
      <c r="D612" s="34"/>
      <c r="F612" s="31"/>
      <c r="G612" s="33"/>
      <c r="H612" s="31"/>
      <c r="I612" s="33"/>
      <c r="J612" s="32"/>
      <c r="K612" s="38"/>
      <c r="L612" s="38"/>
    </row>
    <row r="613" spans="3:12" x14ac:dyDescent="0.3">
      <c r="C613" s="34"/>
      <c r="D613" s="34"/>
      <c r="F613" s="31"/>
      <c r="G613" s="33"/>
      <c r="H613" s="31"/>
      <c r="I613" s="33"/>
      <c r="J613" s="32"/>
      <c r="K613" s="38"/>
      <c r="L613" s="38"/>
    </row>
    <row r="614" spans="3:12" x14ac:dyDescent="0.3">
      <c r="C614" s="34"/>
      <c r="D614" s="34"/>
      <c r="F614" s="31"/>
      <c r="G614" s="33"/>
      <c r="H614" s="31"/>
      <c r="I614" s="33"/>
      <c r="J614" s="32"/>
      <c r="K614" s="38"/>
      <c r="L614" s="38"/>
    </row>
    <row r="615" spans="3:12" x14ac:dyDescent="0.3">
      <c r="C615" s="34"/>
      <c r="D615" s="34"/>
      <c r="F615" s="31"/>
      <c r="G615" s="33"/>
      <c r="H615" s="31"/>
      <c r="I615" s="33"/>
      <c r="J615" s="32"/>
      <c r="K615" s="38"/>
      <c r="L615" s="38"/>
    </row>
    <row r="616" spans="3:12" x14ac:dyDescent="0.3">
      <c r="C616" s="34"/>
      <c r="D616" s="34"/>
      <c r="F616" s="31"/>
      <c r="G616" s="33"/>
      <c r="H616" s="31"/>
      <c r="I616" s="33"/>
      <c r="J616" s="32"/>
      <c r="K616" s="38"/>
      <c r="L616" s="38"/>
    </row>
    <row r="617" spans="3:12" x14ac:dyDescent="0.3">
      <c r="C617" s="34"/>
      <c r="D617" s="34"/>
      <c r="F617" s="31"/>
      <c r="G617" s="33"/>
      <c r="H617" s="31"/>
      <c r="I617" s="33"/>
      <c r="J617" s="32"/>
      <c r="K617" s="38"/>
      <c r="L617" s="38"/>
    </row>
    <row r="618" spans="3:12" x14ac:dyDescent="0.3">
      <c r="C618" s="34"/>
      <c r="D618" s="34"/>
      <c r="F618" s="32"/>
      <c r="G618" s="39"/>
      <c r="H618" s="32"/>
      <c r="I618" s="39"/>
      <c r="J618" s="32"/>
      <c r="K618" s="40"/>
      <c r="L618" s="40"/>
    </row>
    <row r="619" spans="3:12" x14ac:dyDescent="0.3">
      <c r="C619" s="34"/>
      <c r="D619" s="34"/>
      <c r="F619" s="32"/>
      <c r="G619" s="39"/>
      <c r="H619" s="32"/>
      <c r="I619" s="39"/>
      <c r="J619" s="32"/>
      <c r="K619" s="40"/>
      <c r="L619" s="40"/>
    </row>
    <row r="620" spans="3:12" x14ac:dyDescent="0.3">
      <c r="C620" s="34"/>
      <c r="D620" s="34"/>
      <c r="F620" s="32"/>
      <c r="G620" s="39"/>
      <c r="H620" s="32"/>
      <c r="I620" s="39"/>
      <c r="J620" s="32"/>
      <c r="K620" s="40"/>
      <c r="L620" s="40"/>
    </row>
    <row r="621" spans="3:12" x14ac:dyDescent="0.3">
      <c r="C621" s="34"/>
      <c r="D621" s="34"/>
      <c r="F621" s="32"/>
      <c r="G621" s="39"/>
      <c r="H621" s="32"/>
      <c r="I621" s="39"/>
      <c r="J621" s="32"/>
      <c r="K621" s="40"/>
      <c r="L621" s="40"/>
    </row>
    <row r="622" spans="3:12" x14ac:dyDescent="0.3">
      <c r="C622" s="34"/>
      <c r="D622" s="34"/>
      <c r="F622" s="32"/>
      <c r="G622" s="39"/>
      <c r="H622" s="32"/>
      <c r="I622" s="39"/>
      <c r="J622" s="32"/>
      <c r="K622" s="40"/>
      <c r="L622" s="40"/>
    </row>
    <row r="623" spans="3:12" x14ac:dyDescent="0.3">
      <c r="C623" s="34"/>
      <c r="D623" s="34"/>
      <c r="F623" s="32"/>
      <c r="G623" s="39"/>
      <c r="H623" s="32"/>
      <c r="I623" s="39"/>
      <c r="J623" s="32"/>
      <c r="K623" s="40"/>
      <c r="L623" s="40"/>
    </row>
    <row r="624" spans="3:12" x14ac:dyDescent="0.3">
      <c r="C624" s="34"/>
      <c r="D624" s="34"/>
      <c r="F624" s="32"/>
      <c r="G624" s="39"/>
      <c r="H624" s="32"/>
      <c r="I624" s="39"/>
      <c r="J624" s="32"/>
      <c r="K624" s="40"/>
      <c r="L624" s="40"/>
    </row>
    <row r="625" spans="3:12" x14ac:dyDescent="0.3">
      <c r="C625" s="34"/>
      <c r="D625" s="34"/>
      <c r="F625" s="32"/>
      <c r="G625" s="39"/>
      <c r="H625" s="32"/>
      <c r="I625" s="39"/>
      <c r="J625" s="32"/>
      <c r="K625" s="40"/>
      <c r="L625" s="40"/>
    </row>
    <row r="626" spans="3:12" x14ac:dyDescent="0.3">
      <c r="C626" s="34"/>
      <c r="D626" s="34"/>
      <c r="F626" s="32"/>
      <c r="G626" s="39"/>
      <c r="H626" s="32"/>
      <c r="I626" s="39"/>
      <c r="J626" s="32"/>
      <c r="K626" s="40"/>
      <c r="L626" s="40"/>
    </row>
    <row r="627" spans="3:12" x14ac:dyDescent="0.3">
      <c r="C627" s="34"/>
      <c r="D627" s="34"/>
      <c r="F627" s="32"/>
      <c r="G627" s="39"/>
      <c r="H627" s="32"/>
      <c r="I627" s="39"/>
      <c r="J627" s="32"/>
      <c r="K627" s="40"/>
      <c r="L627" s="40"/>
    </row>
    <row r="628" spans="3:12" x14ac:dyDescent="0.3">
      <c r="C628" s="34"/>
      <c r="D628" s="34"/>
      <c r="F628" s="32"/>
      <c r="G628" s="39"/>
      <c r="H628" s="32"/>
      <c r="I628" s="39"/>
      <c r="J628" s="32"/>
      <c r="K628" s="40"/>
      <c r="L628" s="40"/>
    </row>
    <row r="629" spans="3:12" x14ac:dyDescent="0.3">
      <c r="C629" s="34"/>
      <c r="D629" s="34"/>
      <c r="F629" s="32"/>
      <c r="G629" s="39"/>
      <c r="H629" s="32"/>
      <c r="I629" s="39"/>
      <c r="J629" s="32"/>
      <c r="K629" s="40"/>
      <c r="L629" s="40"/>
    </row>
    <row r="630" spans="3:12" x14ac:dyDescent="0.3">
      <c r="C630" s="34"/>
      <c r="D630" s="34"/>
      <c r="F630" s="32"/>
      <c r="G630" s="39"/>
      <c r="H630" s="32"/>
      <c r="I630" s="39"/>
      <c r="J630" s="32"/>
      <c r="K630" s="40"/>
      <c r="L630" s="40"/>
    </row>
    <row r="631" spans="3:12" x14ac:dyDescent="0.3">
      <c r="C631" s="34"/>
      <c r="D631" s="34"/>
      <c r="F631" s="32"/>
      <c r="G631" s="39"/>
      <c r="H631" s="32"/>
      <c r="I631" s="39"/>
      <c r="J631" s="32"/>
      <c r="K631" s="40"/>
      <c r="L631" s="40"/>
    </row>
    <row r="632" spans="3:12" x14ac:dyDescent="0.3">
      <c r="C632" s="34"/>
      <c r="D632" s="34"/>
      <c r="F632" s="32"/>
      <c r="G632" s="39"/>
      <c r="H632" s="32"/>
      <c r="I632" s="39"/>
      <c r="J632" s="32"/>
      <c r="K632" s="40"/>
      <c r="L632" s="40"/>
    </row>
    <row r="633" spans="3:12" x14ac:dyDescent="0.3">
      <c r="C633" s="34"/>
      <c r="D633" s="34"/>
      <c r="F633" s="32"/>
      <c r="G633" s="39"/>
      <c r="H633" s="32"/>
      <c r="I633" s="39"/>
      <c r="J633" s="32"/>
      <c r="K633" s="40"/>
      <c r="L633" s="40"/>
    </row>
    <row r="634" spans="3:12" x14ac:dyDescent="0.3">
      <c r="C634" s="34"/>
      <c r="D634" s="34"/>
      <c r="F634" s="32"/>
      <c r="G634" s="39"/>
      <c r="H634" s="32"/>
      <c r="I634" s="39"/>
      <c r="J634" s="32"/>
      <c r="K634" s="40"/>
      <c r="L634" s="40"/>
    </row>
    <row r="635" spans="3:12" x14ac:dyDescent="0.3">
      <c r="C635" s="34"/>
      <c r="D635" s="34"/>
      <c r="F635" s="32"/>
      <c r="G635" s="39"/>
      <c r="H635" s="32"/>
      <c r="I635" s="39"/>
      <c r="J635" s="32"/>
      <c r="K635" s="40"/>
      <c r="L635" s="40"/>
    </row>
    <row r="636" spans="3:12" x14ac:dyDescent="0.3">
      <c r="C636" s="34"/>
      <c r="D636" s="34"/>
      <c r="F636" s="32"/>
      <c r="G636" s="39"/>
      <c r="H636" s="32"/>
      <c r="I636" s="39"/>
      <c r="J636" s="32"/>
      <c r="K636" s="40"/>
      <c r="L636" s="40"/>
    </row>
    <row r="637" spans="3:12" x14ac:dyDescent="0.3">
      <c r="C637" s="34"/>
      <c r="D637" s="34"/>
      <c r="F637" s="32"/>
      <c r="G637" s="39"/>
      <c r="H637" s="32"/>
      <c r="I637" s="39"/>
      <c r="J637" s="32"/>
      <c r="K637" s="40"/>
      <c r="L637" s="40"/>
    </row>
    <row r="638" spans="3:12" x14ac:dyDescent="0.3">
      <c r="C638" s="34"/>
      <c r="D638" s="34"/>
      <c r="F638" s="32"/>
      <c r="G638" s="39"/>
      <c r="H638" s="32"/>
      <c r="I638" s="39"/>
      <c r="J638" s="32"/>
      <c r="K638" s="40"/>
      <c r="L638" s="40"/>
    </row>
    <row r="639" spans="3:12" x14ac:dyDescent="0.3">
      <c r="C639" s="34"/>
      <c r="D639" s="34"/>
      <c r="F639" s="32"/>
      <c r="G639" s="39"/>
      <c r="H639" s="32"/>
      <c r="I639" s="39"/>
      <c r="J639" s="32"/>
      <c r="K639" s="40"/>
      <c r="L639" s="40"/>
    </row>
    <row r="640" spans="3:12" x14ac:dyDescent="0.3">
      <c r="C640" s="34"/>
      <c r="D640" s="34"/>
      <c r="F640" s="32"/>
      <c r="G640" s="39"/>
      <c r="H640" s="32"/>
      <c r="I640" s="39"/>
      <c r="J640" s="32"/>
      <c r="K640" s="40"/>
      <c r="L640" s="40"/>
    </row>
    <row r="641" spans="3:12" x14ac:dyDescent="0.3">
      <c r="C641" s="34"/>
      <c r="D641" s="34"/>
      <c r="F641" s="32"/>
      <c r="G641" s="39"/>
      <c r="H641" s="32"/>
      <c r="I641" s="39"/>
      <c r="J641" s="32"/>
      <c r="K641" s="40"/>
      <c r="L641" s="40"/>
    </row>
    <row r="642" spans="3:12" x14ac:dyDescent="0.3">
      <c r="C642" s="34"/>
      <c r="D642" s="34"/>
      <c r="F642" s="32"/>
      <c r="G642" s="39"/>
      <c r="H642" s="32"/>
      <c r="I642" s="39"/>
      <c r="J642" s="32"/>
      <c r="K642" s="40"/>
      <c r="L642" s="40"/>
    </row>
    <row r="643" spans="3:12" x14ac:dyDescent="0.3">
      <c r="C643" s="34"/>
      <c r="D643" s="34"/>
      <c r="F643" s="32"/>
      <c r="G643" s="39"/>
      <c r="H643" s="32"/>
      <c r="I643" s="39"/>
      <c r="J643" s="32"/>
      <c r="K643" s="40"/>
      <c r="L643" s="40"/>
    </row>
    <row r="644" spans="3:12" x14ac:dyDescent="0.3">
      <c r="C644" s="34"/>
      <c r="D644" s="34"/>
      <c r="F644" s="32"/>
      <c r="G644" s="39"/>
      <c r="H644" s="32"/>
      <c r="I644" s="39"/>
      <c r="J644" s="32"/>
      <c r="K644" s="40"/>
      <c r="L644" s="40"/>
    </row>
    <row r="645" spans="3:12" x14ac:dyDescent="0.3">
      <c r="C645" s="34"/>
      <c r="D645" s="34"/>
      <c r="F645" s="32"/>
      <c r="G645" s="39"/>
      <c r="H645" s="32"/>
      <c r="I645" s="39"/>
      <c r="J645" s="32"/>
      <c r="K645" s="40"/>
      <c r="L645" s="40"/>
    </row>
    <row r="646" spans="3:12" x14ac:dyDescent="0.3">
      <c r="C646" s="34"/>
      <c r="D646" s="34"/>
      <c r="F646" s="32"/>
      <c r="G646" s="39"/>
      <c r="H646" s="32"/>
      <c r="I646" s="39"/>
      <c r="J646" s="32"/>
      <c r="K646" s="40"/>
      <c r="L646" s="40"/>
    </row>
    <row r="647" spans="3:12" x14ac:dyDescent="0.3">
      <c r="C647" s="34"/>
      <c r="D647" s="34"/>
      <c r="F647" s="32"/>
      <c r="G647" s="39"/>
      <c r="H647" s="32"/>
      <c r="I647" s="39"/>
      <c r="J647" s="32"/>
      <c r="K647" s="40"/>
      <c r="L647" s="40"/>
    </row>
    <row r="648" spans="3:12" x14ac:dyDescent="0.3">
      <c r="C648" s="34"/>
      <c r="D648" s="34"/>
      <c r="F648" s="32"/>
      <c r="G648" s="39"/>
      <c r="H648" s="32"/>
      <c r="I648" s="39"/>
      <c r="J648" s="32"/>
      <c r="K648" s="40"/>
      <c r="L648" s="40"/>
    </row>
    <row r="649" spans="3:12" x14ac:dyDescent="0.3">
      <c r="C649" s="34"/>
      <c r="D649" s="34"/>
      <c r="F649" s="32"/>
      <c r="G649" s="39"/>
      <c r="H649" s="32"/>
      <c r="I649" s="39"/>
      <c r="J649" s="32"/>
      <c r="K649" s="40"/>
      <c r="L649" s="40"/>
    </row>
    <row r="650" spans="3:12" x14ac:dyDescent="0.3">
      <c r="C650" s="34"/>
      <c r="D650" s="34"/>
      <c r="F650" s="32"/>
      <c r="G650" s="39"/>
      <c r="H650" s="32"/>
      <c r="I650" s="39"/>
      <c r="J650" s="32"/>
      <c r="K650" s="40"/>
      <c r="L650" s="40"/>
    </row>
    <row r="651" spans="3:12" x14ac:dyDescent="0.3">
      <c r="C651" s="34"/>
      <c r="D651" s="34"/>
      <c r="F651" s="32"/>
      <c r="G651" s="39"/>
      <c r="H651" s="32"/>
      <c r="I651" s="39"/>
      <c r="J651" s="32"/>
      <c r="K651" s="40"/>
      <c r="L651" s="40"/>
    </row>
    <row r="652" spans="3:12" x14ac:dyDescent="0.3">
      <c r="C652" s="34"/>
      <c r="D652" s="34"/>
      <c r="F652" s="32"/>
      <c r="G652" s="39"/>
      <c r="H652" s="32"/>
      <c r="I652" s="39"/>
      <c r="J652" s="32"/>
      <c r="K652" s="40"/>
      <c r="L652" s="40"/>
    </row>
    <row r="653" spans="3:12" x14ac:dyDescent="0.3">
      <c r="C653" s="34"/>
      <c r="D653" s="34"/>
      <c r="F653" s="32"/>
      <c r="G653" s="39"/>
      <c r="H653" s="32"/>
      <c r="I653" s="39"/>
      <c r="J653" s="32"/>
      <c r="K653" s="40"/>
      <c r="L653" s="40"/>
    </row>
    <row r="654" spans="3:12" x14ac:dyDescent="0.3">
      <c r="C654" s="34"/>
      <c r="D654" s="34"/>
      <c r="F654" s="32"/>
      <c r="G654" s="39"/>
      <c r="H654" s="32"/>
      <c r="I654" s="39"/>
      <c r="J654" s="32"/>
      <c r="K654" s="40"/>
      <c r="L654" s="40"/>
    </row>
    <row r="655" spans="3:12" x14ac:dyDescent="0.3">
      <c r="C655" s="34"/>
      <c r="D655" s="34"/>
      <c r="F655" s="32"/>
      <c r="G655" s="39"/>
      <c r="H655" s="32"/>
      <c r="I655" s="39"/>
      <c r="J655" s="32"/>
      <c r="K655" s="40"/>
      <c r="L655" s="40"/>
    </row>
    <row r="656" spans="3:12" x14ac:dyDescent="0.3">
      <c r="C656" s="34"/>
      <c r="D656" s="34"/>
      <c r="F656" s="32"/>
      <c r="G656" s="39"/>
      <c r="H656" s="32"/>
      <c r="I656" s="39"/>
      <c r="J656" s="32"/>
      <c r="K656" s="40"/>
      <c r="L656" s="40"/>
    </row>
    <row r="657" spans="3:12" x14ac:dyDescent="0.3">
      <c r="C657" s="34"/>
      <c r="D657" s="34"/>
      <c r="F657" s="40"/>
      <c r="G657" s="41"/>
      <c r="H657" s="40"/>
      <c r="I657" s="41"/>
      <c r="J657" s="40"/>
      <c r="K657" s="40"/>
      <c r="L657" s="40"/>
    </row>
    <row r="658" spans="3:12" x14ac:dyDescent="0.3">
      <c r="C658" s="34"/>
      <c r="D658" s="34"/>
      <c r="F658" s="40"/>
      <c r="G658" s="41"/>
      <c r="H658" s="40"/>
      <c r="I658" s="41"/>
      <c r="J658" s="40"/>
      <c r="K658" s="40"/>
      <c r="L658" s="40"/>
    </row>
    <row r="659" spans="3:12" x14ac:dyDescent="0.3">
      <c r="C659" s="34"/>
      <c r="D659" s="34"/>
      <c r="F659" s="40"/>
      <c r="G659" s="41"/>
      <c r="H659" s="40"/>
      <c r="I659" s="41"/>
      <c r="J659" s="40"/>
      <c r="K659" s="40"/>
      <c r="L659" s="40"/>
    </row>
    <row r="660" spans="3:12" x14ac:dyDescent="0.3">
      <c r="C660" s="34"/>
      <c r="D660" s="34"/>
      <c r="F660" s="40"/>
      <c r="G660" s="41"/>
      <c r="H660" s="40"/>
      <c r="I660" s="41"/>
      <c r="J660" s="40"/>
      <c r="K660" s="40"/>
      <c r="L660" s="40"/>
    </row>
    <row r="661" spans="3:12" x14ac:dyDescent="0.3">
      <c r="C661" s="34"/>
      <c r="D661" s="34"/>
      <c r="F661" s="40"/>
      <c r="G661" s="41"/>
      <c r="H661" s="40"/>
      <c r="I661" s="41"/>
      <c r="J661" s="40"/>
      <c r="K661" s="40"/>
      <c r="L661" s="40"/>
    </row>
    <row r="662" spans="3:12" x14ac:dyDescent="0.3">
      <c r="C662" s="34"/>
      <c r="D662" s="34"/>
      <c r="F662" s="40"/>
      <c r="G662" s="41"/>
      <c r="H662" s="40"/>
      <c r="I662" s="41"/>
      <c r="J662" s="40"/>
      <c r="K662" s="40"/>
      <c r="L662" s="40"/>
    </row>
    <row r="663" spans="3:12" x14ac:dyDescent="0.3">
      <c r="C663" s="34"/>
      <c r="D663" s="34"/>
      <c r="F663" s="40"/>
      <c r="G663" s="41"/>
      <c r="H663" s="40"/>
      <c r="I663" s="41"/>
      <c r="J663" s="40"/>
      <c r="K663" s="40"/>
      <c r="L663" s="40"/>
    </row>
    <row r="664" spans="3:12" x14ac:dyDescent="0.3">
      <c r="C664" s="34"/>
      <c r="D664" s="34"/>
      <c r="F664" s="40"/>
      <c r="G664" s="41"/>
      <c r="H664" s="40"/>
      <c r="I664" s="41"/>
      <c r="J664" s="40"/>
      <c r="K664" s="40"/>
      <c r="L664" s="40"/>
    </row>
    <row r="665" spans="3:12" x14ac:dyDescent="0.3">
      <c r="C665" s="34"/>
      <c r="D665" s="34"/>
      <c r="F665" s="40"/>
      <c r="G665" s="41"/>
      <c r="H665" s="40"/>
      <c r="I665" s="41"/>
      <c r="J665" s="40"/>
      <c r="K665" s="40"/>
      <c r="L665" s="40"/>
    </row>
    <row r="666" spans="3:12" x14ac:dyDescent="0.3">
      <c r="C666" s="34"/>
      <c r="D666" s="34"/>
      <c r="F666" s="40"/>
      <c r="G666" s="41"/>
      <c r="H666" s="40"/>
      <c r="I666" s="41"/>
      <c r="J666" s="40"/>
      <c r="K666" s="40"/>
      <c r="L666" s="40"/>
    </row>
    <row r="667" spans="3:12" x14ac:dyDescent="0.3">
      <c r="C667" s="34"/>
      <c r="D667" s="34"/>
      <c r="F667" s="40"/>
      <c r="G667" s="41"/>
      <c r="H667" s="40"/>
      <c r="I667" s="41"/>
      <c r="J667" s="40"/>
      <c r="K667" s="40"/>
      <c r="L667" s="40"/>
    </row>
    <row r="668" spans="3:12" x14ac:dyDescent="0.3">
      <c r="C668" s="34"/>
      <c r="D668" s="34"/>
      <c r="F668" s="40"/>
      <c r="G668" s="41"/>
      <c r="H668" s="40"/>
      <c r="I668" s="41"/>
      <c r="J668" s="40"/>
      <c r="K668" s="40"/>
      <c r="L668" s="40"/>
    </row>
    <row r="669" spans="3:12" x14ac:dyDescent="0.3">
      <c r="C669" s="34"/>
      <c r="D669" s="34"/>
      <c r="F669" s="40"/>
      <c r="G669" s="41"/>
      <c r="H669" s="40"/>
      <c r="I669" s="41"/>
      <c r="J669" s="40"/>
      <c r="K669" s="40"/>
      <c r="L669" s="40"/>
    </row>
    <row r="670" spans="3:12" x14ac:dyDescent="0.3">
      <c r="C670" s="34"/>
      <c r="D670" s="34"/>
      <c r="F670" s="40"/>
      <c r="G670" s="41"/>
      <c r="H670" s="40"/>
      <c r="I670" s="41"/>
      <c r="J670" s="40"/>
      <c r="K670" s="40"/>
      <c r="L670" s="40"/>
    </row>
    <row r="671" spans="3:12" x14ac:dyDescent="0.3">
      <c r="C671" s="34"/>
      <c r="D671" s="34"/>
      <c r="F671" s="40"/>
      <c r="G671" s="41"/>
      <c r="H671" s="40"/>
      <c r="I671" s="41"/>
      <c r="J671" s="40"/>
      <c r="K671" s="40"/>
      <c r="L671" s="40"/>
    </row>
    <row r="672" spans="3:12" x14ac:dyDescent="0.3">
      <c r="C672" s="34"/>
      <c r="D672" s="34"/>
      <c r="F672" s="40"/>
      <c r="G672" s="41"/>
      <c r="H672" s="40"/>
      <c r="I672" s="41"/>
      <c r="J672" s="40"/>
      <c r="K672" s="40"/>
      <c r="L672" s="40"/>
    </row>
    <row r="673" spans="3:12" x14ac:dyDescent="0.3">
      <c r="C673" s="34"/>
      <c r="D673" s="34"/>
      <c r="F673" s="40"/>
      <c r="G673" s="41"/>
      <c r="H673" s="40"/>
      <c r="I673" s="41"/>
      <c r="J673" s="40"/>
      <c r="K673" s="40"/>
      <c r="L673" s="40"/>
    </row>
    <row r="674" spans="3:12" x14ac:dyDescent="0.3">
      <c r="C674" s="34"/>
      <c r="D674" s="34"/>
      <c r="F674" s="40"/>
      <c r="G674" s="41"/>
      <c r="H674" s="40"/>
      <c r="I674" s="41"/>
      <c r="J674" s="40"/>
      <c r="K674" s="40"/>
      <c r="L674" s="40"/>
    </row>
    <row r="675" spans="3:12" x14ac:dyDescent="0.3">
      <c r="C675" s="34"/>
      <c r="D675" s="34"/>
      <c r="F675" s="40"/>
      <c r="G675" s="41"/>
      <c r="H675" s="40"/>
      <c r="I675" s="41"/>
      <c r="J675" s="40"/>
      <c r="K675" s="40"/>
      <c r="L675" s="40"/>
    </row>
    <row r="676" spans="3:12" x14ac:dyDescent="0.3">
      <c r="C676" s="34"/>
      <c r="D676" s="34"/>
      <c r="F676" s="40"/>
      <c r="G676" s="41"/>
      <c r="H676" s="40"/>
      <c r="I676" s="41"/>
      <c r="J676" s="40"/>
      <c r="K676" s="40"/>
      <c r="L676" s="40"/>
    </row>
    <row r="677" spans="3:12" x14ac:dyDescent="0.3">
      <c r="C677" s="34"/>
      <c r="D677" s="34"/>
      <c r="F677" s="40"/>
      <c r="G677" s="41"/>
      <c r="H677" s="40"/>
      <c r="I677" s="41"/>
      <c r="J677" s="40"/>
      <c r="K677" s="40"/>
      <c r="L677" s="40"/>
    </row>
    <row r="678" spans="3:12" x14ac:dyDescent="0.3">
      <c r="C678" s="34"/>
      <c r="D678" s="34"/>
      <c r="F678" s="40"/>
      <c r="G678" s="41"/>
      <c r="H678" s="40"/>
      <c r="I678" s="41"/>
      <c r="J678" s="40"/>
      <c r="K678" s="40"/>
      <c r="L678" s="40"/>
    </row>
    <row r="679" spans="3:12" x14ac:dyDescent="0.3">
      <c r="C679" s="34"/>
      <c r="D679" s="34"/>
      <c r="F679" s="40"/>
      <c r="G679" s="41"/>
      <c r="H679" s="40"/>
      <c r="I679" s="41"/>
      <c r="J679" s="40"/>
      <c r="K679" s="40"/>
      <c r="L679" s="40"/>
    </row>
    <row r="680" spans="3:12" x14ac:dyDescent="0.3">
      <c r="C680" s="34"/>
      <c r="D680" s="34"/>
      <c r="F680" s="40"/>
      <c r="G680" s="41"/>
      <c r="H680" s="40"/>
      <c r="I680" s="41"/>
      <c r="J680" s="40"/>
      <c r="K680" s="40"/>
      <c r="L680" s="40"/>
    </row>
    <row r="681" spans="3:12" x14ac:dyDescent="0.3">
      <c r="C681" s="34"/>
      <c r="D681" s="34"/>
      <c r="F681" s="40"/>
      <c r="G681" s="41"/>
      <c r="H681" s="40"/>
      <c r="I681" s="41"/>
      <c r="J681" s="40"/>
      <c r="K681" s="40"/>
      <c r="L681" s="40"/>
    </row>
    <row r="682" spans="3:12" x14ac:dyDescent="0.3">
      <c r="C682" s="34"/>
      <c r="D682" s="34"/>
      <c r="F682" s="40"/>
      <c r="G682" s="41"/>
      <c r="H682" s="40"/>
      <c r="I682" s="41"/>
      <c r="J682" s="40"/>
      <c r="K682" s="40"/>
      <c r="L682" s="40"/>
    </row>
    <row r="683" spans="3:12" x14ac:dyDescent="0.3">
      <c r="C683" s="34"/>
      <c r="D683" s="34"/>
      <c r="F683" s="40"/>
      <c r="G683" s="41"/>
      <c r="H683" s="40"/>
      <c r="I683" s="41"/>
      <c r="J683" s="40"/>
      <c r="K683" s="40"/>
      <c r="L683" s="40"/>
    </row>
    <row r="684" spans="3:12" x14ac:dyDescent="0.3">
      <c r="C684" s="34"/>
      <c r="D684" s="34"/>
      <c r="F684" s="32"/>
      <c r="G684" s="39"/>
      <c r="H684" s="32"/>
      <c r="I684" s="39"/>
      <c r="J684" s="32"/>
      <c r="K684" s="40"/>
      <c r="L684" s="40"/>
    </row>
    <row r="685" spans="3:12" x14ac:dyDescent="0.3">
      <c r="C685" s="34"/>
      <c r="D685" s="34"/>
      <c r="F685" s="31"/>
      <c r="G685" s="33"/>
      <c r="H685" s="31"/>
      <c r="I685" s="33"/>
      <c r="J685" s="32"/>
      <c r="K685" s="38"/>
      <c r="L685" s="38"/>
    </row>
    <row r="686" spans="3:12" x14ac:dyDescent="0.3">
      <c r="C686" s="34"/>
      <c r="D686" s="34"/>
      <c r="F686" s="31"/>
      <c r="G686" s="33"/>
      <c r="H686" s="31"/>
      <c r="I686" s="33"/>
      <c r="J686" s="32"/>
      <c r="K686" s="38"/>
      <c r="L686" s="38"/>
    </row>
    <row r="687" spans="3:12" x14ac:dyDescent="0.3">
      <c r="C687" s="34"/>
      <c r="D687" s="34"/>
      <c r="F687" s="31"/>
      <c r="G687" s="33"/>
      <c r="H687" s="31"/>
      <c r="I687" s="33"/>
      <c r="J687" s="32"/>
      <c r="K687" s="38"/>
      <c r="L687" s="38"/>
    </row>
    <row r="688" spans="3:12" x14ac:dyDescent="0.3">
      <c r="C688" s="34"/>
      <c r="D688" s="34"/>
      <c r="F688" s="31"/>
      <c r="G688" s="33"/>
      <c r="H688" s="31"/>
      <c r="I688" s="33"/>
      <c r="J688" s="32"/>
      <c r="K688" s="31"/>
      <c r="L688" s="31"/>
    </row>
    <row r="689" spans="3:12" x14ac:dyDescent="0.3">
      <c r="C689" s="34"/>
      <c r="D689" s="34"/>
      <c r="F689" s="36"/>
      <c r="G689" s="33"/>
      <c r="H689" s="36"/>
      <c r="I689" s="33"/>
      <c r="J689" s="37"/>
      <c r="K689" s="36"/>
      <c r="L689" s="36"/>
    </row>
    <row r="690" spans="3:12" x14ac:dyDescent="0.3">
      <c r="C690" s="34"/>
      <c r="D690" s="34"/>
      <c r="F690" s="31"/>
      <c r="G690" s="33"/>
      <c r="H690" s="31"/>
      <c r="I690" s="33"/>
      <c r="J690" s="32"/>
      <c r="K690" s="35"/>
      <c r="L690" s="35"/>
    </row>
    <row r="691" spans="3:12" x14ac:dyDescent="0.3">
      <c r="C691" s="34"/>
      <c r="D691" s="34"/>
      <c r="F691" s="31"/>
      <c r="G691" s="33"/>
      <c r="H691" s="31"/>
      <c r="I691" s="33"/>
      <c r="J691" s="32"/>
      <c r="K691" s="35"/>
      <c r="L691" s="35"/>
    </row>
    <row r="692" spans="3:12" x14ac:dyDescent="0.3">
      <c r="C692" s="34"/>
      <c r="D692" s="34"/>
      <c r="F692" s="31"/>
      <c r="G692" s="33"/>
      <c r="H692" s="31"/>
      <c r="I692" s="33"/>
      <c r="J692" s="32"/>
      <c r="K692" s="35"/>
      <c r="L692" s="35"/>
    </row>
    <row r="693" spans="3:12" x14ac:dyDescent="0.3">
      <c r="C693" s="34"/>
      <c r="D693" s="34"/>
      <c r="F693" s="31"/>
      <c r="G693" s="33"/>
      <c r="H693" s="31"/>
      <c r="I693" s="33"/>
      <c r="J693" s="32"/>
      <c r="K693" s="35"/>
      <c r="L693" s="35"/>
    </row>
    <row r="694" spans="3:12" x14ac:dyDescent="0.3">
      <c r="C694" s="34"/>
      <c r="D694" s="34"/>
      <c r="F694" s="31"/>
      <c r="G694" s="33"/>
      <c r="H694" s="31"/>
      <c r="I694" s="33"/>
      <c r="J694" s="32"/>
      <c r="K694" s="35"/>
      <c r="L694" s="35"/>
    </row>
    <row r="695" spans="3:12" x14ac:dyDescent="0.3">
      <c r="C695" s="34"/>
      <c r="D695" s="34"/>
      <c r="F695" s="31"/>
      <c r="G695" s="33"/>
      <c r="H695" s="31"/>
      <c r="I695" s="33"/>
      <c r="J695" s="32"/>
      <c r="K695" s="35"/>
      <c r="L695" s="35"/>
    </row>
    <row r="696" spans="3:12" x14ac:dyDescent="0.3">
      <c r="C696" s="34"/>
      <c r="D696" s="34"/>
      <c r="F696" s="31"/>
      <c r="G696" s="33"/>
      <c r="H696" s="31"/>
      <c r="I696" s="33"/>
      <c r="J696" s="32"/>
      <c r="K696" s="35"/>
      <c r="L696" s="35"/>
    </row>
    <row r="697" spans="3:12" x14ac:dyDescent="0.3">
      <c r="C697" s="34"/>
      <c r="D697" s="34"/>
      <c r="F697" s="31"/>
      <c r="G697" s="33"/>
      <c r="H697" s="31"/>
      <c r="I697" s="33"/>
      <c r="J697" s="32"/>
      <c r="K697" s="31"/>
      <c r="L697" s="31"/>
    </row>
    <row r="698" spans="3:12" x14ac:dyDescent="0.3">
      <c r="C698" s="34"/>
      <c r="D698" s="34"/>
      <c r="F698" s="31"/>
      <c r="G698" s="33"/>
      <c r="H698" s="31"/>
      <c r="I698" s="33"/>
      <c r="J698" s="32"/>
      <c r="K698" s="31"/>
      <c r="L698" s="31"/>
    </row>
    <row r="699" spans="3:12" x14ac:dyDescent="0.3">
      <c r="C699" s="34"/>
      <c r="D699" s="34"/>
      <c r="F699" s="31"/>
      <c r="G699" s="33"/>
      <c r="H699" s="31"/>
      <c r="I699" s="33"/>
      <c r="J699" s="32"/>
      <c r="K699" s="31"/>
      <c r="L699" s="31"/>
    </row>
    <row r="700" spans="3:12" x14ac:dyDescent="0.3">
      <c r="C700" s="34"/>
      <c r="D700" s="34"/>
      <c r="F700" s="31"/>
      <c r="G700" s="33"/>
      <c r="H700" s="31"/>
      <c r="I700" s="33"/>
      <c r="J700" s="32"/>
      <c r="K700" s="31"/>
      <c r="L700" s="31"/>
    </row>
    <row r="701" spans="3:12" x14ac:dyDescent="0.3">
      <c r="F701" s="31"/>
      <c r="G701" s="33"/>
      <c r="H701" s="31"/>
      <c r="I701" s="33"/>
      <c r="J701" s="32"/>
      <c r="K701" s="31"/>
      <c r="L701" s="31"/>
    </row>
    <row r="702" spans="3:12" x14ac:dyDescent="0.3">
      <c r="F702" s="31"/>
      <c r="G702" s="33"/>
      <c r="H702" s="31"/>
      <c r="I702" s="33"/>
      <c r="J702" s="32"/>
      <c r="K702" s="31"/>
      <c r="L702" s="31"/>
    </row>
    <row r="703" spans="3:12" x14ac:dyDescent="0.3">
      <c r="F703" s="31"/>
      <c r="G703" s="33"/>
      <c r="H703" s="31"/>
      <c r="I703" s="33"/>
      <c r="J703" s="32"/>
      <c r="K703" s="31"/>
      <c r="L703" s="31"/>
    </row>
    <row r="704" spans="3:12" x14ac:dyDescent="0.3">
      <c r="F704" s="31"/>
      <c r="G704" s="33"/>
      <c r="H704" s="31"/>
      <c r="I704" s="33"/>
      <c r="J704" s="32"/>
      <c r="K704" s="31"/>
      <c r="L704" s="31"/>
    </row>
    <row r="705" spans="6:14" x14ac:dyDescent="0.3">
      <c r="F705" s="31"/>
      <c r="G705" s="33"/>
      <c r="H705" s="31"/>
      <c r="I705" s="33"/>
      <c r="J705" s="32"/>
      <c r="K705" s="31"/>
      <c r="L705" s="31"/>
    </row>
    <row r="706" spans="6:14" x14ac:dyDescent="0.3">
      <c r="F706" s="31"/>
      <c r="G706" s="33"/>
      <c r="H706" s="31"/>
      <c r="I706" s="33"/>
      <c r="J706" s="32"/>
      <c r="K706" s="31"/>
      <c r="L706" s="31"/>
    </row>
    <row r="707" spans="6:14" x14ac:dyDescent="0.3">
      <c r="F707" s="31"/>
      <c r="G707" s="33"/>
      <c r="H707" s="31"/>
      <c r="I707" s="33"/>
      <c r="J707" s="32"/>
      <c r="K707" s="31"/>
      <c r="L707" s="31"/>
    </row>
    <row r="708" spans="6:14" x14ac:dyDescent="0.3">
      <c r="F708" s="31"/>
      <c r="G708" s="33"/>
      <c r="H708" s="31"/>
      <c r="I708" s="33"/>
      <c r="J708" s="32"/>
      <c r="K708" s="31"/>
      <c r="L708" s="31"/>
    </row>
    <row r="709" spans="6:14" x14ac:dyDescent="0.3">
      <c r="F709" s="31"/>
      <c r="G709" s="33"/>
      <c r="H709" s="31"/>
      <c r="I709" s="33"/>
      <c r="J709" s="32"/>
      <c r="K709" s="31"/>
      <c r="L709" s="31"/>
    </row>
    <row r="710" spans="6:14" x14ac:dyDescent="0.3">
      <c r="F710" s="31"/>
      <c r="G710" s="33"/>
      <c r="H710" s="31"/>
      <c r="I710" s="33"/>
      <c r="J710" s="32"/>
      <c r="K710" s="31"/>
      <c r="L710" s="31"/>
    </row>
    <row r="711" spans="6:14" x14ac:dyDescent="0.3">
      <c r="F711" s="31"/>
      <c r="G711" s="33"/>
      <c r="H711" s="31"/>
      <c r="I711" s="33"/>
      <c r="J711" s="32"/>
      <c r="K711" s="31"/>
      <c r="L711" s="31"/>
    </row>
    <row r="712" spans="6:14" x14ac:dyDescent="0.3">
      <c r="F712" s="31"/>
      <c r="G712" s="33"/>
      <c r="H712" s="31"/>
      <c r="I712" s="33"/>
      <c r="J712" s="32"/>
      <c r="K712" s="31"/>
      <c r="L712" s="31"/>
    </row>
    <row r="713" spans="6:14" x14ac:dyDescent="0.3">
      <c r="F713" s="31"/>
      <c r="G713" s="33"/>
      <c r="H713" s="31"/>
      <c r="I713" s="33"/>
      <c r="J713" s="32"/>
      <c r="K713" s="31"/>
      <c r="L713" s="31"/>
    </row>
    <row r="714" spans="6:14" x14ac:dyDescent="0.3">
      <c r="F714" s="31"/>
      <c r="G714" s="33"/>
      <c r="H714" s="31"/>
      <c r="I714" s="33"/>
      <c r="J714" s="32"/>
      <c r="K714" s="31"/>
      <c r="L714" s="31"/>
      <c r="M714" s="30"/>
      <c r="N714" s="30"/>
    </row>
    <row r="715" spans="6:14" x14ac:dyDescent="0.3">
      <c r="F715" s="31"/>
      <c r="G715" s="33"/>
      <c r="H715" s="31"/>
      <c r="I715" s="33"/>
      <c r="J715" s="32"/>
      <c r="K715" s="31"/>
      <c r="L715" s="31"/>
      <c r="M715" s="30"/>
      <c r="N715" s="30"/>
    </row>
    <row r="716" spans="6:14" x14ac:dyDescent="0.3">
      <c r="F716" s="31"/>
      <c r="G716" s="33"/>
      <c r="H716" s="31"/>
      <c r="I716" s="33"/>
      <c r="J716" s="32"/>
      <c r="K716" s="31"/>
      <c r="L716" s="31"/>
      <c r="M716" s="30"/>
      <c r="N716" s="30"/>
    </row>
    <row r="717" spans="6:14" x14ac:dyDescent="0.3">
      <c r="F717" s="31"/>
      <c r="G717" s="33"/>
      <c r="H717" s="31"/>
      <c r="I717" s="33"/>
      <c r="J717" s="32"/>
      <c r="K717" s="31"/>
      <c r="L717" s="31"/>
      <c r="M717" s="30"/>
      <c r="N717" s="30"/>
    </row>
    <row r="718" spans="6:14" x14ac:dyDescent="0.3">
      <c r="F718" s="31"/>
      <c r="G718" s="33"/>
      <c r="H718" s="31"/>
      <c r="I718" s="33"/>
      <c r="J718" s="32"/>
      <c r="K718" s="31"/>
      <c r="L718" s="31"/>
      <c r="M718" s="30"/>
      <c r="N718" s="30"/>
    </row>
    <row r="719" spans="6:14" x14ac:dyDescent="0.3">
      <c r="F719" s="31"/>
      <c r="G719" s="33"/>
      <c r="H719" s="31"/>
      <c r="I719" s="33"/>
      <c r="J719" s="32"/>
      <c r="K719" s="31"/>
      <c r="L719" s="31"/>
      <c r="M719" s="30"/>
      <c r="N719" s="30"/>
    </row>
    <row r="720" spans="6:14" x14ac:dyDescent="0.3">
      <c r="F720" s="31"/>
      <c r="G720" s="33"/>
      <c r="H720" s="31"/>
      <c r="I720" s="33"/>
      <c r="J720" s="32"/>
      <c r="K720" s="30"/>
      <c r="L720" s="30"/>
      <c r="M720" s="30"/>
      <c r="N720" s="30"/>
    </row>
    <row r="721" spans="6:14" x14ac:dyDescent="0.3">
      <c r="F721" s="31"/>
      <c r="G721" s="33"/>
      <c r="H721" s="31"/>
      <c r="I721" s="33"/>
      <c r="J721" s="32"/>
      <c r="K721" s="30"/>
      <c r="L721" s="30"/>
      <c r="M721" s="30"/>
      <c r="N721" s="30"/>
    </row>
    <row r="722" spans="6:14" x14ac:dyDescent="0.3">
      <c r="F722" s="31"/>
      <c r="G722" s="33"/>
      <c r="H722" s="31"/>
      <c r="I722" s="33"/>
      <c r="J722" s="32"/>
      <c r="K722" s="31"/>
      <c r="L722" s="31"/>
      <c r="M722" s="30"/>
      <c r="N722" s="30"/>
    </row>
    <row r="723" spans="6:14" x14ac:dyDescent="0.3">
      <c r="F723" s="31"/>
      <c r="G723" s="33"/>
      <c r="H723" s="31"/>
      <c r="I723" s="33"/>
      <c r="J723" s="32"/>
      <c r="K723" s="31"/>
      <c r="L723" s="31"/>
      <c r="M723" s="30"/>
      <c r="N723" s="30"/>
    </row>
    <row r="724" spans="6:14" x14ac:dyDescent="0.3">
      <c r="F724" s="31"/>
      <c r="G724" s="33"/>
      <c r="H724" s="31"/>
      <c r="I724" s="33"/>
      <c r="J724" s="32"/>
      <c r="K724" s="31"/>
      <c r="L724" s="31"/>
      <c r="M724" s="30"/>
      <c r="N724" s="30"/>
    </row>
    <row r="725" spans="6:14" x14ac:dyDescent="0.3">
      <c r="F725" s="31"/>
      <c r="G725" s="33"/>
      <c r="H725" s="31"/>
      <c r="I725" s="33"/>
      <c r="J725" s="32"/>
      <c r="K725" s="31"/>
      <c r="L725" s="31"/>
      <c r="M725" s="30"/>
      <c r="N725" s="30"/>
    </row>
    <row r="726" spans="6:14" x14ac:dyDescent="0.3">
      <c r="F726" s="31"/>
      <c r="G726" s="33"/>
      <c r="H726" s="31"/>
      <c r="I726" s="33"/>
      <c r="J726" s="32"/>
      <c r="K726" s="31"/>
      <c r="L726" s="31"/>
      <c r="M726" s="30"/>
      <c r="N726" s="30"/>
    </row>
    <row r="727" spans="6:14" x14ac:dyDescent="0.3">
      <c r="F727" s="31"/>
      <c r="G727" s="33"/>
      <c r="H727" s="31"/>
      <c r="I727" s="33"/>
      <c r="J727" s="32"/>
      <c r="K727" s="31"/>
      <c r="L727" s="31"/>
      <c r="M727" s="30"/>
      <c r="N727" s="30"/>
    </row>
    <row r="728" spans="6:14" x14ac:dyDescent="0.3">
      <c r="F728" s="31"/>
      <c r="G728" s="33"/>
      <c r="H728" s="31"/>
      <c r="I728" s="33"/>
      <c r="J728" s="32"/>
      <c r="K728" s="31"/>
      <c r="L728" s="31"/>
      <c r="M728" s="30"/>
      <c r="N728" s="30"/>
    </row>
    <row r="729" spans="6:14" x14ac:dyDescent="0.3">
      <c r="F729" s="31"/>
      <c r="G729" s="33"/>
      <c r="H729" s="31"/>
      <c r="I729" s="33"/>
      <c r="J729" s="32"/>
      <c r="K729" s="31"/>
      <c r="L729" s="31"/>
      <c r="M729" s="30"/>
      <c r="N729" s="30"/>
    </row>
    <row r="730" spans="6:14" x14ac:dyDescent="0.3">
      <c r="F730" s="31"/>
      <c r="G730" s="33"/>
      <c r="H730" s="31"/>
      <c r="I730" s="33"/>
      <c r="J730" s="32"/>
      <c r="K730" s="31"/>
      <c r="L730" s="31"/>
      <c r="M730" s="30"/>
      <c r="N730" s="30"/>
    </row>
    <row r="731" spans="6:14" x14ac:dyDescent="0.3">
      <c r="F731" s="31"/>
      <c r="G731" s="33"/>
      <c r="H731" s="31"/>
      <c r="I731" s="33"/>
      <c r="J731" s="32"/>
      <c r="K731" s="31"/>
      <c r="L731" s="31"/>
      <c r="M731" s="30"/>
      <c r="N731" s="30"/>
    </row>
    <row r="732" spans="6:14" x14ac:dyDescent="0.3">
      <c r="J732" s="32"/>
      <c r="K732" s="31"/>
      <c r="L732" s="31"/>
      <c r="M732" s="30"/>
      <c r="N732" s="30"/>
    </row>
    <row r="733" spans="6:14" x14ac:dyDescent="0.3">
      <c r="J733" s="32"/>
      <c r="K733" s="31"/>
      <c r="L733" s="31"/>
      <c r="M733" s="30"/>
      <c r="N733" s="30"/>
    </row>
    <row r="734" spans="6:14" x14ac:dyDescent="0.3">
      <c r="J734" s="32"/>
      <c r="K734" s="31"/>
      <c r="L734" s="31"/>
      <c r="M734" s="30"/>
      <c r="N734" s="30"/>
    </row>
    <row r="735" spans="6:14" x14ac:dyDescent="0.3">
      <c r="J735" s="32"/>
      <c r="K735" s="31"/>
      <c r="L735" s="31"/>
      <c r="M735" s="30"/>
      <c r="N735" s="30"/>
    </row>
    <row r="736" spans="6:14" x14ac:dyDescent="0.3">
      <c r="J736" s="32"/>
      <c r="K736" s="31"/>
      <c r="L736" s="31"/>
      <c r="M736" s="30"/>
      <c r="N736" s="30"/>
    </row>
    <row r="737" spans="10:14" x14ac:dyDescent="0.3">
      <c r="J737" s="32"/>
      <c r="K737" s="31"/>
      <c r="L737" s="31"/>
      <c r="M737" s="30"/>
      <c r="N737" s="30"/>
    </row>
  </sheetData>
  <autoFilter ref="A5:T355">
    <filterColumn colId="5" showButton="0"/>
    <filterColumn colId="6" showButton="0"/>
    <filterColumn colId="7" showButton="0"/>
    <filterColumn colId="8" showButton="0"/>
    <filterColumn colId="9" showButton="0"/>
    <filterColumn colId="12" showButton="0"/>
    <filterColumn colId="13" showButton="0"/>
    <filterColumn colId="15" showButton="0"/>
    <filterColumn colId="16" showButton="0"/>
  </autoFilter>
  <mergeCells count="740">
    <mergeCell ref="I238:I244"/>
    <mergeCell ref="J238:J244"/>
    <mergeCell ref="E297:E300"/>
    <mergeCell ref="E291:E292"/>
    <mergeCell ref="E259:E261"/>
    <mergeCell ref="H259:H261"/>
    <mergeCell ref="I259:I261"/>
    <mergeCell ref="J259:J261"/>
    <mergeCell ref="L259:L261"/>
    <mergeCell ref="E265:E267"/>
    <mergeCell ref="H265:H267"/>
    <mergeCell ref="I265:I267"/>
    <mergeCell ref="J265:J267"/>
    <mergeCell ref="L265:L267"/>
    <mergeCell ref="E289:E290"/>
    <mergeCell ref="H289:H290"/>
    <mergeCell ref="I289:I290"/>
    <mergeCell ref="J289:J290"/>
    <mergeCell ref="L289:L290"/>
    <mergeCell ref="H268:H287"/>
    <mergeCell ref="I268:I287"/>
    <mergeCell ref="J268:J287"/>
    <mergeCell ref="K179:K180"/>
    <mergeCell ref="Q304:Q306"/>
    <mergeCell ref="Q307:Q309"/>
    <mergeCell ref="N235:N236"/>
    <mergeCell ref="O235:O236"/>
    <mergeCell ref="P235:P236"/>
    <mergeCell ref="Q235:Q236"/>
    <mergeCell ref="L200:L204"/>
    <mergeCell ref="L291:L292"/>
    <mergeCell ref="M291:M292"/>
    <mergeCell ref="M201:M204"/>
    <mergeCell ref="M235:M236"/>
    <mergeCell ref="L205:L206"/>
    <mergeCell ref="K268:K290"/>
    <mergeCell ref="L227:L230"/>
    <mergeCell ref="P301:P303"/>
    <mergeCell ref="Q301:Q303"/>
    <mergeCell ref="L166:L170"/>
    <mergeCell ref="J171:J173"/>
    <mergeCell ref="K171:K178"/>
    <mergeCell ref="L171:L173"/>
    <mergeCell ref="E174:E177"/>
    <mergeCell ref="H174:H177"/>
    <mergeCell ref="I174:I177"/>
    <mergeCell ref="J174:J177"/>
    <mergeCell ref="L174:L177"/>
    <mergeCell ref="E166:E170"/>
    <mergeCell ref="H166:H170"/>
    <mergeCell ref="I166:I170"/>
    <mergeCell ref="R235:R236"/>
    <mergeCell ref="R209:R210"/>
    <mergeCell ref="L301:L303"/>
    <mergeCell ref="P307:P309"/>
    <mergeCell ref="S235:S236"/>
    <mergeCell ref="Q193:Q196"/>
    <mergeCell ref="R193:R196"/>
    <mergeCell ref="G179:G180"/>
    <mergeCell ref="D179:D180"/>
    <mergeCell ref="L179:L181"/>
    <mergeCell ref="K182:K196"/>
    <mergeCell ref="L182:L192"/>
    <mergeCell ref="K197:K208"/>
    <mergeCell ref="D197:D198"/>
    <mergeCell ref="E197:E198"/>
    <mergeCell ref="O197:O198"/>
    <mergeCell ref="L197:L198"/>
    <mergeCell ref="L304:L309"/>
    <mergeCell ref="N304:N309"/>
    <mergeCell ref="O304:O309"/>
    <mergeCell ref="R304:R309"/>
    <mergeCell ref="S304:S309"/>
    <mergeCell ref="M301:M303"/>
    <mergeCell ref="N301:N303"/>
    <mergeCell ref="R205:R206"/>
    <mergeCell ref="P216:P218"/>
    <mergeCell ref="P219:P221"/>
    <mergeCell ref="Q216:Q218"/>
    <mergeCell ref="Q219:Q221"/>
    <mergeCell ref="P213:P214"/>
    <mergeCell ref="Q213:Q214"/>
    <mergeCell ref="L213:L215"/>
    <mergeCell ref="O213:O215"/>
    <mergeCell ref="R213:R215"/>
    <mergeCell ref="L5:L8"/>
    <mergeCell ref="L10:L16"/>
    <mergeCell ref="L29:L34"/>
    <mergeCell ref="L35:L39"/>
    <mergeCell ref="L40:L43"/>
    <mergeCell ref="L44:L48"/>
    <mergeCell ref="L49:L50"/>
    <mergeCell ref="M334:M335"/>
    <mergeCell ref="N334:N335"/>
    <mergeCell ref="L56:L58"/>
    <mergeCell ref="L123:L128"/>
    <mergeCell ref="L133:L148"/>
    <mergeCell ref="L158:L160"/>
    <mergeCell ref="L161:L165"/>
    <mergeCell ref="L193:L196"/>
    <mergeCell ref="M238:M241"/>
    <mergeCell ref="M242:M244"/>
    <mergeCell ref="N238:N241"/>
    <mergeCell ref="N242:N244"/>
    <mergeCell ref="M224:M225"/>
    <mergeCell ref="N224:N225"/>
    <mergeCell ref="M216:M221"/>
    <mergeCell ref="N216:N221"/>
    <mergeCell ref="M171:M173"/>
    <mergeCell ref="T249:T250"/>
    <mergeCell ref="M268:M287"/>
    <mergeCell ref="N268:N287"/>
    <mergeCell ref="O268:O287"/>
    <mergeCell ref="R268:R287"/>
    <mergeCell ref="S268:S287"/>
    <mergeCell ref="T268:T287"/>
    <mergeCell ref="M249:M250"/>
    <mergeCell ref="N249:N250"/>
    <mergeCell ref="O249:O250"/>
    <mergeCell ref="P249:P250"/>
    <mergeCell ref="Q249:Q250"/>
    <mergeCell ref="R249:R250"/>
    <mergeCell ref="P268:P279"/>
    <mergeCell ref="P280:P287"/>
    <mergeCell ref="Q268:Q279"/>
    <mergeCell ref="Q280:Q287"/>
    <mergeCell ref="S249:S250"/>
    <mergeCell ref="T235:T236"/>
    <mergeCell ref="O238:O244"/>
    <mergeCell ref="P238:P244"/>
    <mergeCell ref="Q238:Q244"/>
    <mergeCell ref="R238:R244"/>
    <mergeCell ref="S238:S244"/>
    <mergeCell ref="T238:T244"/>
    <mergeCell ref="S205:S206"/>
    <mergeCell ref="T205:T206"/>
    <mergeCell ref="T216:T221"/>
    <mergeCell ref="O224:O225"/>
    <mergeCell ref="P224:P225"/>
    <mergeCell ref="Q224:Q225"/>
    <mergeCell ref="R224:R225"/>
    <mergeCell ref="S224:S225"/>
    <mergeCell ref="T224:T225"/>
    <mergeCell ref="O216:O221"/>
    <mergeCell ref="R216:R221"/>
    <mergeCell ref="S209:S210"/>
    <mergeCell ref="T209:T210"/>
    <mergeCell ref="S213:S215"/>
    <mergeCell ref="T213:T215"/>
    <mergeCell ref="S216:S221"/>
    <mergeCell ref="O209:O210"/>
    <mergeCell ref="S193:S196"/>
    <mergeCell ref="T193:T196"/>
    <mergeCell ref="O182:O192"/>
    <mergeCell ref="P182:P192"/>
    <mergeCell ref="Q182:Q192"/>
    <mergeCell ref="R182:R192"/>
    <mergeCell ref="M182:M185"/>
    <mergeCell ref="N182:N185"/>
    <mergeCell ref="N201:N204"/>
    <mergeCell ref="T200:T204"/>
    <mergeCell ref="O200:O204"/>
    <mergeCell ref="P200:P204"/>
    <mergeCell ref="Q200:Q204"/>
    <mergeCell ref="T182:T192"/>
    <mergeCell ref="M193:M196"/>
    <mergeCell ref="N193:N196"/>
    <mergeCell ref="O193:O196"/>
    <mergeCell ref="P193:P196"/>
    <mergeCell ref="S182:S192"/>
    <mergeCell ref="R200:R204"/>
    <mergeCell ref="S197:S198"/>
    <mergeCell ref="T197:T198"/>
    <mergeCell ref="R197:R198"/>
    <mergeCell ref="S200:S204"/>
    <mergeCell ref="T174:T177"/>
    <mergeCell ref="M174:M177"/>
    <mergeCell ref="N174:N177"/>
    <mergeCell ref="O174:O177"/>
    <mergeCell ref="P174:P177"/>
    <mergeCell ref="Q174:Q177"/>
    <mergeCell ref="R174:R177"/>
    <mergeCell ref="S179:S181"/>
    <mergeCell ref="T179:T181"/>
    <mergeCell ref="R180:R181"/>
    <mergeCell ref="P180:P181"/>
    <mergeCell ref="Q180:Q181"/>
    <mergeCell ref="O179:O180"/>
    <mergeCell ref="S174:S177"/>
    <mergeCell ref="O171:O173"/>
    <mergeCell ref="P171:P173"/>
    <mergeCell ref="Q171:Q173"/>
    <mergeCell ref="R171:R173"/>
    <mergeCell ref="S171:S173"/>
    <mergeCell ref="T171:T173"/>
    <mergeCell ref="M166:M170"/>
    <mergeCell ref="N166:N170"/>
    <mergeCell ref="O166:O170"/>
    <mergeCell ref="P166:P170"/>
    <mergeCell ref="Q166:Q170"/>
    <mergeCell ref="R166:R170"/>
    <mergeCell ref="N171:N173"/>
    <mergeCell ref="M161:M165"/>
    <mergeCell ref="N161:N165"/>
    <mergeCell ref="O161:O165"/>
    <mergeCell ref="P161:P165"/>
    <mergeCell ref="Q161:Q165"/>
    <mergeCell ref="R161:R165"/>
    <mergeCell ref="M158:M160"/>
    <mergeCell ref="N158:N160"/>
    <mergeCell ref="O158:O160"/>
    <mergeCell ref="P158:P160"/>
    <mergeCell ref="Q158:Q160"/>
    <mergeCell ref="R158:R160"/>
    <mergeCell ref="M149:M155"/>
    <mergeCell ref="N149:N155"/>
    <mergeCell ref="O149:O155"/>
    <mergeCell ref="P149:P155"/>
    <mergeCell ref="Q149:Q155"/>
    <mergeCell ref="R149:R155"/>
    <mergeCell ref="M133:M148"/>
    <mergeCell ref="N133:N148"/>
    <mergeCell ref="O133:O148"/>
    <mergeCell ref="P133:P148"/>
    <mergeCell ref="Q133:Q148"/>
    <mergeCell ref="R133:R148"/>
    <mergeCell ref="M123:M128"/>
    <mergeCell ref="N123:N128"/>
    <mergeCell ref="O123:O128"/>
    <mergeCell ref="P123:P128"/>
    <mergeCell ref="Q123:Q128"/>
    <mergeCell ref="R123:R128"/>
    <mergeCell ref="S123:S128"/>
    <mergeCell ref="T123:T128"/>
    <mergeCell ref="O115:O122"/>
    <mergeCell ref="R115:R122"/>
    <mergeCell ref="P115:P117"/>
    <mergeCell ref="Q115:Q117"/>
    <mergeCell ref="P118:P122"/>
    <mergeCell ref="Q118:Q122"/>
    <mergeCell ref="O105:O110"/>
    <mergeCell ref="S105:S110"/>
    <mergeCell ref="T105:T110"/>
    <mergeCell ref="S115:S122"/>
    <mergeCell ref="T115:T122"/>
    <mergeCell ref="M97:M99"/>
    <mergeCell ref="N97:N99"/>
    <mergeCell ref="O97:O99"/>
    <mergeCell ref="M93:M96"/>
    <mergeCell ref="N93:N96"/>
    <mergeCell ref="O93:O96"/>
    <mergeCell ref="P93:P99"/>
    <mergeCell ref="P100:P103"/>
    <mergeCell ref="Q93:Q99"/>
    <mergeCell ref="Q100:Q103"/>
    <mergeCell ref="R93:R103"/>
    <mergeCell ref="O88:O89"/>
    <mergeCell ref="P88:P89"/>
    <mergeCell ref="Q88:Q89"/>
    <mergeCell ref="R88:R89"/>
    <mergeCell ref="S88:S89"/>
    <mergeCell ref="T88:T89"/>
    <mergeCell ref="N76:N84"/>
    <mergeCell ref="O76:O84"/>
    <mergeCell ref="P76:P84"/>
    <mergeCell ref="Q76:Q84"/>
    <mergeCell ref="R76:R84"/>
    <mergeCell ref="S86:S87"/>
    <mergeCell ref="T86:T87"/>
    <mergeCell ref="S59:S61"/>
    <mergeCell ref="T59:T61"/>
    <mergeCell ref="O64:O75"/>
    <mergeCell ref="P64:P75"/>
    <mergeCell ref="Q64:Q75"/>
    <mergeCell ref="R64:R75"/>
    <mergeCell ref="M59:M61"/>
    <mergeCell ref="N59:N61"/>
    <mergeCell ref="O59:O61"/>
    <mergeCell ref="P59:P61"/>
    <mergeCell ref="Q59:Q61"/>
    <mergeCell ref="R59:R61"/>
    <mergeCell ref="S62:S63"/>
    <mergeCell ref="T62:T63"/>
    <mergeCell ref="S64:S84"/>
    <mergeCell ref="T64:T84"/>
    <mergeCell ref="S51:S55"/>
    <mergeCell ref="T51:T55"/>
    <mergeCell ref="M56:M58"/>
    <mergeCell ref="N56:N58"/>
    <mergeCell ref="O56:O58"/>
    <mergeCell ref="P56:P58"/>
    <mergeCell ref="Q56:Q58"/>
    <mergeCell ref="R56:R58"/>
    <mergeCell ref="S56:S58"/>
    <mergeCell ref="T56:T58"/>
    <mergeCell ref="M51:M55"/>
    <mergeCell ref="N51:N55"/>
    <mergeCell ref="O51:O55"/>
    <mergeCell ref="P51:P55"/>
    <mergeCell ref="Q51:Q55"/>
    <mergeCell ref="R51:R55"/>
    <mergeCell ref="S44:S48"/>
    <mergeCell ref="T44:T48"/>
    <mergeCell ref="M49:M50"/>
    <mergeCell ref="N49:N50"/>
    <mergeCell ref="O49:O50"/>
    <mergeCell ref="P49:P50"/>
    <mergeCell ref="Q49:Q50"/>
    <mergeCell ref="R49:R50"/>
    <mergeCell ref="S49:S50"/>
    <mergeCell ref="T49:T50"/>
    <mergeCell ref="M44:M48"/>
    <mergeCell ref="N44:N48"/>
    <mergeCell ref="O44:O48"/>
    <mergeCell ref="P44:P48"/>
    <mergeCell ref="Q44:Q48"/>
    <mergeCell ref="R44:R48"/>
    <mergeCell ref="S35:S39"/>
    <mergeCell ref="T35:T39"/>
    <mergeCell ref="M40:M43"/>
    <mergeCell ref="N40:N43"/>
    <mergeCell ref="O40:O43"/>
    <mergeCell ref="P40:P43"/>
    <mergeCell ref="Q40:Q43"/>
    <mergeCell ref="R40:R43"/>
    <mergeCell ref="S40:S43"/>
    <mergeCell ref="T40:T43"/>
    <mergeCell ref="M35:M39"/>
    <mergeCell ref="N35:N39"/>
    <mergeCell ref="O35:O39"/>
    <mergeCell ref="P35:P39"/>
    <mergeCell ref="Q35:Q39"/>
    <mergeCell ref="R35:R39"/>
    <mergeCell ref="S29:S34"/>
    <mergeCell ref="T29:T34"/>
    <mergeCell ref="O23:O28"/>
    <mergeCell ref="R23:R28"/>
    <mergeCell ref="S23:S28"/>
    <mergeCell ref="T23:T28"/>
    <mergeCell ref="P29:P34"/>
    <mergeCell ref="Q29:Q34"/>
    <mergeCell ref="P23:P25"/>
    <mergeCell ref="P26:P28"/>
    <mergeCell ref="Q23:Q25"/>
    <mergeCell ref="Q26:Q28"/>
    <mergeCell ref="N10:N16"/>
    <mergeCell ref="O10:O16"/>
    <mergeCell ref="P10:P16"/>
    <mergeCell ref="Q10:Q16"/>
    <mergeCell ref="R10:R16"/>
    <mergeCell ref="P21:P22"/>
    <mergeCell ref="Q21:Q22"/>
    <mergeCell ref="N29:N34"/>
    <mergeCell ref="O29:O34"/>
    <mergeCell ref="R29:R34"/>
    <mergeCell ref="J10:J16"/>
    <mergeCell ref="K10:K16"/>
    <mergeCell ref="B17:B48"/>
    <mergeCell ref="C17:C48"/>
    <mergeCell ref="E17:E22"/>
    <mergeCell ref="H17:H22"/>
    <mergeCell ref="I17:I22"/>
    <mergeCell ref="T5:T8"/>
    <mergeCell ref="S5:S8"/>
    <mergeCell ref="M5:O6"/>
    <mergeCell ref="P5:R6"/>
    <mergeCell ref="M7:M8"/>
    <mergeCell ref="N7:N8"/>
    <mergeCell ref="O7:O8"/>
    <mergeCell ref="P7:P8"/>
    <mergeCell ref="Q7:Q8"/>
    <mergeCell ref="R7:R8"/>
    <mergeCell ref="S10:S16"/>
    <mergeCell ref="T10:T16"/>
    <mergeCell ref="O17:O22"/>
    <mergeCell ref="R17:R22"/>
    <mergeCell ref="S17:S22"/>
    <mergeCell ref="T17:T22"/>
    <mergeCell ref="M10:M16"/>
    <mergeCell ref="A4:K4"/>
    <mergeCell ref="A5:A8"/>
    <mergeCell ref="B5:B8"/>
    <mergeCell ref="C5:C8"/>
    <mergeCell ref="D5:D8"/>
    <mergeCell ref="E5:E8"/>
    <mergeCell ref="F5:K6"/>
    <mergeCell ref="F7:F8"/>
    <mergeCell ref="G7:G8"/>
    <mergeCell ref="H7:H8"/>
    <mergeCell ref="I7:I8"/>
    <mergeCell ref="J7:J8"/>
    <mergeCell ref="K7:K8"/>
    <mergeCell ref="J17:J22"/>
    <mergeCell ref="L17:L22"/>
    <mergeCell ref="E25:E34"/>
    <mergeCell ref="H29:H34"/>
    <mergeCell ref="J29:J34"/>
    <mergeCell ref="E35:E39"/>
    <mergeCell ref="H35:H39"/>
    <mergeCell ref="I35:I39"/>
    <mergeCell ref="J35:J39"/>
    <mergeCell ref="K17:K43"/>
    <mergeCell ref="J40:J43"/>
    <mergeCell ref="I40:I43"/>
    <mergeCell ref="L23:L28"/>
    <mergeCell ref="K44:K48"/>
    <mergeCell ref="H23:H28"/>
    <mergeCell ref="I23:I28"/>
    <mergeCell ref="B49:B178"/>
    <mergeCell ref="C49:C55"/>
    <mergeCell ref="E49:E50"/>
    <mergeCell ref="H49:H50"/>
    <mergeCell ref="I49:I50"/>
    <mergeCell ref="J49:J50"/>
    <mergeCell ref="C56:C58"/>
    <mergeCell ref="D56:D58"/>
    <mergeCell ref="E56:E58"/>
    <mergeCell ref="F56:F58"/>
    <mergeCell ref="E51:E55"/>
    <mergeCell ref="H51:H55"/>
    <mergeCell ref="I51:I55"/>
    <mergeCell ref="J51:J55"/>
    <mergeCell ref="I76:I84"/>
    <mergeCell ref="J76:J84"/>
    <mergeCell ref="C115:C165"/>
    <mergeCell ref="E115:E122"/>
    <mergeCell ref="C171:C178"/>
    <mergeCell ref="E171:E173"/>
    <mergeCell ref="H171:H173"/>
    <mergeCell ref="C62:C85"/>
    <mergeCell ref="K62:K85"/>
    <mergeCell ref="E64:E75"/>
    <mergeCell ref="H64:H75"/>
    <mergeCell ref="I64:I75"/>
    <mergeCell ref="J64:J75"/>
    <mergeCell ref="E105:E110"/>
    <mergeCell ref="K115:K170"/>
    <mergeCell ref="I158:I160"/>
    <mergeCell ref="J158:J160"/>
    <mergeCell ref="H161:H165"/>
    <mergeCell ref="E158:E165"/>
    <mergeCell ref="H158:H160"/>
    <mergeCell ref="J161:J165"/>
    <mergeCell ref="J166:J170"/>
    <mergeCell ref="L51:L55"/>
    <mergeCell ref="H56:H58"/>
    <mergeCell ref="I56:I58"/>
    <mergeCell ref="J56:J58"/>
    <mergeCell ref="K56:K58"/>
    <mergeCell ref="C59:C61"/>
    <mergeCell ref="E59:E61"/>
    <mergeCell ref="H59:H61"/>
    <mergeCell ref="I59:I61"/>
    <mergeCell ref="J59:J61"/>
    <mergeCell ref="K59:K61"/>
    <mergeCell ref="L59:L61"/>
    <mergeCell ref="G56:G58"/>
    <mergeCell ref="K51:K55"/>
    <mergeCell ref="L64:L75"/>
    <mergeCell ref="E76:E84"/>
    <mergeCell ref="H76:H84"/>
    <mergeCell ref="L76:L84"/>
    <mergeCell ref="C86:C114"/>
    <mergeCell ref="K86:K114"/>
    <mergeCell ref="E88:E89"/>
    <mergeCell ref="H88:H89"/>
    <mergeCell ref="I88:I89"/>
    <mergeCell ref="J88:J89"/>
    <mergeCell ref="E97:E99"/>
    <mergeCell ref="H97:H99"/>
    <mergeCell ref="I97:I99"/>
    <mergeCell ref="J97:J99"/>
    <mergeCell ref="L88:L89"/>
    <mergeCell ref="E93:E96"/>
    <mergeCell ref="H93:H96"/>
    <mergeCell ref="I93:I96"/>
    <mergeCell ref="J93:J96"/>
    <mergeCell ref="L93:L96"/>
    <mergeCell ref="L97:L99"/>
    <mergeCell ref="E101:E103"/>
    <mergeCell ref="J105:J110"/>
    <mergeCell ref="L105:L110"/>
    <mergeCell ref="L115:L122"/>
    <mergeCell ref="E123:E128"/>
    <mergeCell ref="H123:H128"/>
    <mergeCell ref="I123:I128"/>
    <mergeCell ref="J123:J128"/>
    <mergeCell ref="E133:E155"/>
    <mergeCell ref="H133:H148"/>
    <mergeCell ref="I133:I148"/>
    <mergeCell ref="J133:J148"/>
    <mergeCell ref="H149:H155"/>
    <mergeCell ref="I149:I155"/>
    <mergeCell ref="J149:J155"/>
    <mergeCell ref="L149:L155"/>
    <mergeCell ref="H115:H122"/>
    <mergeCell ref="I115:I122"/>
    <mergeCell ref="J115:J122"/>
    <mergeCell ref="B179:B314"/>
    <mergeCell ref="C179:C196"/>
    <mergeCell ref="E179:E181"/>
    <mergeCell ref="H179:H181"/>
    <mergeCell ref="I179:I181"/>
    <mergeCell ref="J179:J181"/>
    <mergeCell ref="H193:H196"/>
    <mergeCell ref="I193:I196"/>
    <mergeCell ref="J193:J196"/>
    <mergeCell ref="C209:C212"/>
    <mergeCell ref="E182:E192"/>
    <mergeCell ref="H182:H192"/>
    <mergeCell ref="I182:I192"/>
    <mergeCell ref="J182:J192"/>
    <mergeCell ref="E193:E196"/>
    <mergeCell ref="C197:C208"/>
    <mergeCell ref="E200:E204"/>
    <mergeCell ref="H200:H204"/>
    <mergeCell ref="I200:I204"/>
    <mergeCell ref="J200:J204"/>
    <mergeCell ref="C222:C257"/>
    <mergeCell ref="C259:C264"/>
    <mergeCell ref="C291:C295"/>
    <mergeCell ref="F179:F180"/>
    <mergeCell ref="C213:C221"/>
    <mergeCell ref="E216:E221"/>
    <mergeCell ref="H216:H221"/>
    <mergeCell ref="I216:I221"/>
    <mergeCell ref="J216:J221"/>
    <mergeCell ref="L216:L221"/>
    <mergeCell ref="K209:K221"/>
    <mergeCell ref="F209:F210"/>
    <mergeCell ref="G209:G210"/>
    <mergeCell ref="H209:H210"/>
    <mergeCell ref="I209:I210"/>
    <mergeCell ref="J209:J210"/>
    <mergeCell ref="L209:L210"/>
    <mergeCell ref="D209:D210"/>
    <mergeCell ref="E209:E210"/>
    <mergeCell ref="L268:L287"/>
    <mergeCell ref="C288:C289"/>
    <mergeCell ref="L224:L225"/>
    <mergeCell ref="E235:E236"/>
    <mergeCell ref="H235:H236"/>
    <mergeCell ref="I235:I236"/>
    <mergeCell ref="J235:J236"/>
    <mergeCell ref="L235:L236"/>
    <mergeCell ref="L238:L244"/>
    <mergeCell ref="E249:E250"/>
    <mergeCell ref="H249:H250"/>
    <mergeCell ref="I249:I250"/>
    <mergeCell ref="J249:J250"/>
    <mergeCell ref="L249:L250"/>
    <mergeCell ref="K222:K257"/>
    <mergeCell ref="E224:E225"/>
    <mergeCell ref="H224:H225"/>
    <mergeCell ref="H227:H230"/>
    <mergeCell ref="E227:E230"/>
    <mergeCell ref="I227:I230"/>
    <mergeCell ref="J227:J230"/>
    <mergeCell ref="I224:I225"/>
    <mergeCell ref="J224:J225"/>
    <mergeCell ref="E238:E244"/>
    <mergeCell ref="K291:K296"/>
    <mergeCell ref="K297:K314"/>
    <mergeCell ref="E301:E303"/>
    <mergeCell ref="H301:H303"/>
    <mergeCell ref="I301:I303"/>
    <mergeCell ref="J301:J303"/>
    <mergeCell ref="E304:E309"/>
    <mergeCell ref="H304:H309"/>
    <mergeCell ref="I304:I309"/>
    <mergeCell ref="I297:I300"/>
    <mergeCell ref="J297:J300"/>
    <mergeCell ref="I291:I292"/>
    <mergeCell ref="J291:J292"/>
    <mergeCell ref="A345:K345"/>
    <mergeCell ref="A346:F346"/>
    <mergeCell ref="A9:A343"/>
    <mergeCell ref="B9:B16"/>
    <mergeCell ref="C10:C16"/>
    <mergeCell ref="E10:E16"/>
    <mergeCell ref="H10:H16"/>
    <mergeCell ref="I10:I16"/>
    <mergeCell ref="I29:I34"/>
    <mergeCell ref="E40:E43"/>
    <mergeCell ref="H40:H43"/>
    <mergeCell ref="K315:K322"/>
    <mergeCell ref="H316:H322"/>
    <mergeCell ref="I316:I322"/>
    <mergeCell ref="J316:J322"/>
    <mergeCell ref="E323:E324"/>
    <mergeCell ref="H323:H324"/>
    <mergeCell ref="I323:I324"/>
    <mergeCell ref="J323:J324"/>
    <mergeCell ref="J304:J309"/>
    <mergeCell ref="K259:K264"/>
    <mergeCell ref="K265:K267"/>
    <mergeCell ref="C268:C287"/>
    <mergeCell ref="E268:E287"/>
    <mergeCell ref="C166:C170"/>
    <mergeCell ref="B325:B332"/>
    <mergeCell ref="C325:C332"/>
    <mergeCell ref="J23:J28"/>
    <mergeCell ref="F18:F21"/>
    <mergeCell ref="D18:D21"/>
    <mergeCell ref="G18:G21"/>
    <mergeCell ref="E213:E215"/>
    <mergeCell ref="H213:H215"/>
    <mergeCell ref="I213:I215"/>
    <mergeCell ref="J213:J215"/>
    <mergeCell ref="H325:H326"/>
    <mergeCell ref="H329:H332"/>
    <mergeCell ref="B315:B322"/>
    <mergeCell ref="C315:C322"/>
    <mergeCell ref="E315:E322"/>
    <mergeCell ref="D325:D327"/>
    <mergeCell ref="D328:D332"/>
    <mergeCell ref="I328:I332"/>
    <mergeCell ref="C297:C314"/>
    <mergeCell ref="H297:H300"/>
    <mergeCell ref="H291:H292"/>
    <mergeCell ref="D205:D206"/>
    <mergeCell ref="E205:E206"/>
    <mergeCell ref="J328:J332"/>
    <mergeCell ref="I325:I327"/>
    <mergeCell ref="J325:J327"/>
    <mergeCell ref="E334:E336"/>
    <mergeCell ref="H334:H336"/>
    <mergeCell ref="I334:I336"/>
    <mergeCell ref="J334:J336"/>
    <mergeCell ref="I44:I48"/>
    <mergeCell ref="H105:H110"/>
    <mergeCell ref="I105:I110"/>
    <mergeCell ref="I161:I165"/>
    <mergeCell ref="F205:F206"/>
    <mergeCell ref="G205:G206"/>
    <mergeCell ref="H205:H206"/>
    <mergeCell ref="I205:I206"/>
    <mergeCell ref="J205:J206"/>
    <mergeCell ref="E44:E48"/>
    <mergeCell ref="H44:H48"/>
    <mergeCell ref="J44:J48"/>
    <mergeCell ref="I171:I173"/>
    <mergeCell ref="J197:J198"/>
    <mergeCell ref="I197:I198"/>
    <mergeCell ref="H197:H198"/>
    <mergeCell ref="H238:H244"/>
    <mergeCell ref="S90:S92"/>
    <mergeCell ref="T90:T92"/>
    <mergeCell ref="S93:S99"/>
    <mergeCell ref="T93:T99"/>
    <mergeCell ref="S102:S104"/>
    <mergeCell ref="T102:T104"/>
    <mergeCell ref="S111:S114"/>
    <mergeCell ref="T111:T114"/>
    <mergeCell ref="S129:S170"/>
    <mergeCell ref="T129:T170"/>
    <mergeCell ref="P304:P306"/>
    <mergeCell ref="K323:K324"/>
    <mergeCell ref="L323:L324"/>
    <mergeCell ref="O334:O335"/>
    <mergeCell ref="S316:S322"/>
    <mergeCell ref="T316:T322"/>
    <mergeCell ref="M323:M324"/>
    <mergeCell ref="N323:N324"/>
    <mergeCell ref="O323:O324"/>
    <mergeCell ref="P323:P324"/>
    <mergeCell ref="Q323:Q324"/>
    <mergeCell ref="R323:R324"/>
    <mergeCell ref="S323:S324"/>
    <mergeCell ref="T323:T324"/>
    <mergeCell ref="M316:M322"/>
    <mergeCell ref="N316:N322"/>
    <mergeCell ref="O316:O322"/>
    <mergeCell ref="P316:P322"/>
    <mergeCell ref="L329:L332"/>
    <mergeCell ref="R329:R332"/>
    <mergeCell ref="O329:O332"/>
    <mergeCell ref="O325:O328"/>
    <mergeCell ref="S329:S332"/>
    <mergeCell ref="T329:T332"/>
    <mergeCell ref="P334:P336"/>
    <mergeCell ref="Q334:Q336"/>
    <mergeCell ref="R334:R336"/>
    <mergeCell ref="S334:S336"/>
    <mergeCell ref="T334:T336"/>
    <mergeCell ref="L316:L322"/>
    <mergeCell ref="R325:R328"/>
    <mergeCell ref="S325:S328"/>
    <mergeCell ref="T325:T328"/>
    <mergeCell ref="Q316:Q322"/>
    <mergeCell ref="R316:R322"/>
    <mergeCell ref="L325:L328"/>
    <mergeCell ref="S312:S314"/>
    <mergeCell ref="T312:T314"/>
    <mergeCell ref="S291:S292"/>
    <mergeCell ref="T291:T292"/>
    <mergeCell ref="L297:L300"/>
    <mergeCell ref="P297:P298"/>
    <mergeCell ref="P299:P300"/>
    <mergeCell ref="Q297:Q298"/>
    <mergeCell ref="Q299:Q300"/>
    <mergeCell ref="S297:S300"/>
    <mergeCell ref="T297:T300"/>
    <mergeCell ref="S301:S303"/>
    <mergeCell ref="N291:N292"/>
    <mergeCell ref="O291:O292"/>
    <mergeCell ref="O297:O300"/>
    <mergeCell ref="O301:O303"/>
    <mergeCell ref="M298:M300"/>
    <mergeCell ref="N298:N300"/>
    <mergeCell ref="R297:R300"/>
    <mergeCell ref="R291:R292"/>
    <mergeCell ref="M304:M309"/>
    <mergeCell ref="T301:T303"/>
    <mergeCell ref="T304:T309"/>
    <mergeCell ref="R301:R303"/>
    <mergeCell ref="E232:E234"/>
    <mergeCell ref="H232:H234"/>
    <mergeCell ref="I232:I234"/>
    <mergeCell ref="J232:J234"/>
    <mergeCell ref="L232:L234"/>
    <mergeCell ref="A354:C354"/>
    <mergeCell ref="A348:C348"/>
    <mergeCell ref="A349:C349"/>
    <mergeCell ref="A351:C351"/>
    <mergeCell ref="A352:C352"/>
    <mergeCell ref="A353:C353"/>
    <mergeCell ref="L334:L336"/>
    <mergeCell ref="K340:K342"/>
    <mergeCell ref="E325:E332"/>
    <mergeCell ref="K325:K332"/>
    <mergeCell ref="K333:K339"/>
    <mergeCell ref="B334:B335"/>
    <mergeCell ref="C334:C335"/>
    <mergeCell ref="B338:B339"/>
    <mergeCell ref="C338:C339"/>
    <mergeCell ref="F329:F332"/>
    <mergeCell ref="F325:F326"/>
    <mergeCell ref="G325:G326"/>
    <mergeCell ref="G329:G332"/>
  </mergeCells>
  <pageMargins left="0.70866141732283472" right="0.70866141732283472" top="0.74803149606299213" bottom="0.74803149606299213" header="0.31496062992125984" footer="0.31496062992125984"/>
  <pageSetup paperSize="8" scale="28" orientation="portrait" r:id="rId1"/>
  <rowBreaks count="2" manualBreakCount="2">
    <brk id="114" max="19" man="1"/>
    <brk id="221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segédlet!$B$3:$B$5</xm:f>
          </x14:formula1>
          <xm:sqref>L329:L331 L29:L197 L207:L209 L199:L205 L9:L23 L211:L213 L333:L334 L337:L343 L301:L325 L293:L297 L216:L227 L291 L262:L265 L268:L289 L231:L232 L235:L259</xm:sqref>
        </x14:dataValidation>
        <x14:dataValidation type="list" allowBlank="1" showInputMessage="1" showErrorMessage="1">
          <x14:formula1>
            <xm:f>segédlet!$D$3:$D$11</xm:f>
          </x14:formula1>
          <xm:sqref>P111:P115 P118 P108 P222:P268 P280 P104:P105 P219 P215:P216 P307 P23 P182:P213 P29 P26 P9:P21 P123:P180 P35:P93 P100 P310:P334 P337:P343 P288:P297 P299 P301:P304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E1" zoomScale="80" zoomScaleNormal="80" zoomScaleSheetLayoutView="100" workbookViewId="0">
      <pane ySplit="3" topLeftCell="A4" activePane="bottomLeft" state="frozen"/>
      <selection pane="bottomLeft" activeCell="G9" sqref="G9"/>
    </sheetView>
  </sheetViews>
  <sheetFormatPr defaultColWidth="8.85546875" defaultRowHeight="15" x14ac:dyDescent="0.25"/>
  <cols>
    <col min="1" max="1" width="7.85546875" style="1" customWidth="1"/>
    <col min="2" max="2" width="10" style="1" customWidth="1"/>
    <col min="3" max="3" width="16.5703125" style="2" customWidth="1"/>
    <col min="4" max="4" width="12.28515625" style="2" customWidth="1"/>
    <col min="5" max="5" width="21.85546875" style="2" customWidth="1"/>
    <col min="6" max="6" width="44.85546875" style="3" customWidth="1"/>
    <col min="7" max="7" width="30" style="3" bestFit="1" customWidth="1"/>
    <col min="8" max="8" width="15.28515625" style="4" customWidth="1"/>
    <col min="9" max="9" width="11.28515625" style="4" customWidth="1"/>
    <col min="10" max="10" width="8.85546875" style="4" customWidth="1"/>
    <col min="11" max="11" width="14.7109375" style="4" customWidth="1"/>
    <col min="12" max="12" width="8.85546875" style="4"/>
    <col min="13" max="13" width="12.28515625" style="4" customWidth="1"/>
    <col min="14" max="14" width="12.5703125" style="4" customWidth="1"/>
    <col min="15" max="15" width="13.7109375" style="4" customWidth="1"/>
    <col min="16" max="16" width="10.42578125" style="4" customWidth="1"/>
    <col min="17" max="16384" width="8.85546875" style="4"/>
  </cols>
  <sheetData>
    <row r="1" spans="1:16" ht="48.75" customHeight="1" thickBot="1" x14ac:dyDescent="0.3">
      <c r="A1" s="938" t="s">
        <v>45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</row>
    <row r="2" spans="1:16" ht="72" customHeight="1" thickTop="1" x14ac:dyDescent="0.25">
      <c r="A2" s="942" t="s">
        <v>43</v>
      </c>
      <c r="B2" s="940" t="s">
        <v>44</v>
      </c>
      <c r="C2" s="940" t="s">
        <v>78</v>
      </c>
      <c r="D2" s="940" t="s">
        <v>79</v>
      </c>
      <c r="E2" s="940" t="s">
        <v>77</v>
      </c>
      <c r="F2" s="952" t="s">
        <v>33</v>
      </c>
      <c r="G2" s="950" t="s">
        <v>42</v>
      </c>
      <c r="H2" s="949" t="s">
        <v>67</v>
      </c>
      <c r="I2" s="944"/>
      <c r="J2" s="944"/>
      <c r="K2" s="944" t="s">
        <v>71</v>
      </c>
      <c r="L2" s="944"/>
      <c r="M2" s="944"/>
      <c r="N2" s="945" t="s">
        <v>76</v>
      </c>
      <c r="O2" s="947" t="s">
        <v>75</v>
      </c>
    </row>
    <row r="3" spans="1:16" ht="69.75" customHeight="1" thickBot="1" x14ac:dyDescent="0.3">
      <c r="A3" s="943"/>
      <c r="B3" s="941"/>
      <c r="C3" s="941"/>
      <c r="D3" s="941"/>
      <c r="E3" s="941"/>
      <c r="F3" s="953"/>
      <c r="G3" s="951"/>
      <c r="H3" s="16" t="s">
        <v>69</v>
      </c>
      <c r="I3" s="17" t="s">
        <v>68</v>
      </c>
      <c r="J3" s="18" t="s">
        <v>96</v>
      </c>
      <c r="K3" s="17" t="s">
        <v>72</v>
      </c>
      <c r="L3" s="17" t="s">
        <v>73</v>
      </c>
      <c r="M3" s="18" t="s">
        <v>74</v>
      </c>
      <c r="N3" s="946"/>
      <c r="O3" s="948"/>
    </row>
    <row r="4" spans="1:16" ht="15.75" customHeight="1" thickTop="1" x14ac:dyDescent="0.25">
      <c r="A4" s="931" t="s">
        <v>35</v>
      </c>
      <c r="B4" s="932"/>
      <c r="C4" s="933"/>
      <c r="D4" s="933"/>
      <c r="E4" s="933"/>
      <c r="F4" s="933"/>
      <c r="G4" s="934"/>
      <c r="H4" s="481"/>
      <c r="I4" s="482"/>
      <c r="J4" s="482"/>
      <c r="K4" s="482"/>
      <c r="L4" s="482"/>
      <c r="M4" s="482"/>
      <c r="N4" s="463"/>
      <c r="O4" s="464"/>
      <c r="P4" s="381"/>
    </row>
    <row r="5" spans="1:16" ht="31.5" x14ac:dyDescent="0.25">
      <c r="A5" s="11" t="s">
        <v>1</v>
      </c>
      <c r="B5" s="12" t="s">
        <v>47</v>
      </c>
      <c r="C5" s="7" t="s">
        <v>0</v>
      </c>
      <c r="D5" s="7" t="s">
        <v>80</v>
      </c>
      <c r="E5" s="7" t="s">
        <v>15</v>
      </c>
      <c r="F5" s="9" t="s">
        <v>15</v>
      </c>
      <c r="G5" s="19">
        <v>187.5</v>
      </c>
      <c r="H5" s="483"/>
      <c r="I5" s="484"/>
      <c r="J5" s="484"/>
      <c r="K5" s="484"/>
      <c r="L5" s="484"/>
      <c r="M5" s="484"/>
      <c r="N5" s="465">
        <v>500000</v>
      </c>
      <c r="O5" s="466">
        <v>1000000</v>
      </c>
      <c r="P5" s="381"/>
    </row>
    <row r="6" spans="1:16" ht="15.75" customHeight="1" x14ac:dyDescent="0.25">
      <c r="A6" s="931" t="s">
        <v>16</v>
      </c>
      <c r="B6" s="932"/>
      <c r="C6" s="933"/>
      <c r="D6" s="933"/>
      <c r="E6" s="933"/>
      <c r="F6" s="933"/>
      <c r="G6" s="934"/>
      <c r="H6" s="483"/>
      <c r="I6" s="484"/>
      <c r="J6" s="484"/>
      <c r="K6" s="484"/>
      <c r="L6" s="484"/>
      <c r="M6" s="484"/>
      <c r="N6" s="465"/>
      <c r="O6" s="466"/>
      <c r="P6" s="381"/>
    </row>
    <row r="7" spans="1:16" ht="47.25" x14ac:dyDescent="0.25">
      <c r="A7" s="14" t="s">
        <v>2</v>
      </c>
      <c r="B7" s="15" t="s">
        <v>65</v>
      </c>
      <c r="C7" s="7" t="s">
        <v>0</v>
      </c>
      <c r="D7" s="7" t="s">
        <v>670</v>
      </c>
      <c r="E7" s="7" t="s">
        <v>87</v>
      </c>
      <c r="F7" s="9" t="s">
        <v>70</v>
      </c>
      <c r="G7" s="20">
        <v>1744.78</v>
      </c>
      <c r="H7" s="483"/>
      <c r="I7" s="484"/>
      <c r="J7" s="484"/>
      <c r="K7" s="484"/>
      <c r="L7" s="484"/>
      <c r="M7" s="484"/>
      <c r="N7" s="465">
        <v>0</v>
      </c>
      <c r="O7" s="466">
        <v>0</v>
      </c>
      <c r="P7" s="381"/>
    </row>
    <row r="8" spans="1:16" ht="31.5" x14ac:dyDescent="0.25">
      <c r="A8" s="14" t="s">
        <v>3</v>
      </c>
      <c r="B8" s="12" t="s">
        <v>48</v>
      </c>
      <c r="C8" s="7" t="s">
        <v>0</v>
      </c>
      <c r="D8" s="7" t="s">
        <v>82</v>
      </c>
      <c r="E8" s="7" t="s">
        <v>21</v>
      </c>
      <c r="F8" s="9" t="s">
        <v>21</v>
      </c>
      <c r="G8" s="20">
        <v>400</v>
      </c>
      <c r="H8" s="483"/>
      <c r="I8" s="484"/>
      <c r="J8" s="484"/>
      <c r="K8" s="484"/>
      <c r="L8" s="484"/>
      <c r="M8" s="484"/>
      <c r="N8" s="465">
        <v>2500000</v>
      </c>
      <c r="O8" s="466">
        <v>10000000</v>
      </c>
      <c r="P8" s="381"/>
    </row>
    <row r="9" spans="1:16" ht="47.25" x14ac:dyDescent="0.25">
      <c r="A9" s="14" t="s">
        <v>14</v>
      </c>
      <c r="B9" s="12" t="s">
        <v>49</v>
      </c>
      <c r="C9" s="7" t="s">
        <v>0</v>
      </c>
      <c r="D9" s="7" t="s">
        <v>83</v>
      </c>
      <c r="E9" s="7" t="s">
        <v>88</v>
      </c>
      <c r="F9" s="9" t="s">
        <v>20</v>
      </c>
      <c r="G9" s="20">
        <v>400</v>
      </c>
      <c r="H9" s="483"/>
      <c r="I9" s="484"/>
      <c r="J9" s="484"/>
      <c r="K9" s="484"/>
      <c r="L9" s="484"/>
      <c r="M9" s="484"/>
      <c r="N9" s="465">
        <v>500000</v>
      </c>
      <c r="O9" s="466">
        <v>3000000</v>
      </c>
      <c r="P9" s="381"/>
    </row>
    <row r="10" spans="1:16" ht="31.5" x14ac:dyDescent="0.25">
      <c r="A10" s="14" t="s">
        <v>4</v>
      </c>
      <c r="B10" s="12" t="s">
        <v>50</v>
      </c>
      <c r="C10" s="7" t="s">
        <v>0</v>
      </c>
      <c r="D10" s="7" t="s">
        <v>81</v>
      </c>
      <c r="E10" s="7" t="s">
        <v>17</v>
      </c>
      <c r="F10" s="9" t="s">
        <v>17</v>
      </c>
      <c r="G10" s="21">
        <v>1158.943</v>
      </c>
      <c r="H10" s="483"/>
      <c r="I10" s="484"/>
      <c r="J10" s="484"/>
      <c r="K10" s="484"/>
      <c r="L10" s="484"/>
      <c r="M10" s="484"/>
      <c r="N10" s="465">
        <v>500000</v>
      </c>
      <c r="O10" s="466">
        <v>2000000</v>
      </c>
      <c r="P10" s="381"/>
    </row>
    <row r="11" spans="1:16" ht="31.5" x14ac:dyDescent="0.25">
      <c r="A11" s="14" t="s">
        <v>5</v>
      </c>
      <c r="B11" s="12" t="s">
        <v>51</v>
      </c>
      <c r="C11" s="7" t="s">
        <v>0</v>
      </c>
      <c r="D11" s="7" t="s">
        <v>81</v>
      </c>
      <c r="E11" s="7" t="s">
        <v>18</v>
      </c>
      <c r="F11" s="9" t="s">
        <v>18</v>
      </c>
      <c r="G11" s="20">
        <v>2397.3330000000001</v>
      </c>
      <c r="H11" s="483"/>
      <c r="I11" s="484"/>
      <c r="J11" s="484"/>
      <c r="K11" s="484"/>
      <c r="L11" s="484"/>
      <c r="M11" s="484"/>
      <c r="N11" s="465">
        <v>500000</v>
      </c>
      <c r="O11" s="466">
        <v>2000000</v>
      </c>
      <c r="P11" s="381"/>
    </row>
    <row r="12" spans="1:16" ht="31.5" x14ac:dyDescent="0.25">
      <c r="A12" s="14" t="s">
        <v>6</v>
      </c>
      <c r="B12" s="12" t="s">
        <v>66</v>
      </c>
      <c r="C12" s="7" t="s">
        <v>0</v>
      </c>
      <c r="D12" s="7" t="s">
        <v>81</v>
      </c>
      <c r="E12" s="7" t="s">
        <v>19</v>
      </c>
      <c r="F12" s="9" t="s">
        <v>19</v>
      </c>
      <c r="G12" s="20">
        <v>1838.1010000000001</v>
      </c>
      <c r="H12" s="483"/>
      <c r="I12" s="484"/>
      <c r="J12" s="484"/>
      <c r="K12" s="484"/>
      <c r="L12" s="484"/>
      <c r="M12" s="484"/>
      <c r="N12" s="465">
        <v>500000</v>
      </c>
      <c r="O12" s="466">
        <v>2000000</v>
      </c>
      <c r="P12" s="381"/>
    </row>
    <row r="13" spans="1:16" ht="31.5" x14ac:dyDescent="0.25">
      <c r="A13" s="14" t="s">
        <v>7</v>
      </c>
      <c r="B13" s="12" t="s">
        <v>52</v>
      </c>
      <c r="C13" s="7" t="s">
        <v>0</v>
      </c>
      <c r="D13" s="7" t="s">
        <v>81</v>
      </c>
      <c r="E13" s="7" t="s">
        <v>22</v>
      </c>
      <c r="F13" s="9" t="s">
        <v>22</v>
      </c>
      <c r="G13" s="20">
        <v>6.7729999999999997</v>
      </c>
      <c r="H13" s="483"/>
      <c r="I13" s="484"/>
      <c r="J13" s="484"/>
      <c r="K13" s="484"/>
      <c r="L13" s="484"/>
      <c r="M13" s="484"/>
      <c r="N13" s="465">
        <v>500000</v>
      </c>
      <c r="O13" s="466">
        <v>2000000</v>
      </c>
      <c r="P13" s="381"/>
    </row>
    <row r="14" spans="1:16" ht="31.5" x14ac:dyDescent="0.25">
      <c r="A14" s="14" t="s">
        <v>8</v>
      </c>
      <c r="B14" s="12" t="s">
        <v>53</v>
      </c>
      <c r="C14" s="7" t="s">
        <v>0</v>
      </c>
      <c r="D14" s="7" t="s">
        <v>82</v>
      </c>
      <c r="E14" s="7" t="s">
        <v>23</v>
      </c>
      <c r="F14" s="9" t="s">
        <v>23</v>
      </c>
      <c r="G14" s="21">
        <v>1133.3330000000001</v>
      </c>
      <c r="H14" s="483"/>
      <c r="I14" s="484"/>
      <c r="J14" s="484"/>
      <c r="K14" s="484"/>
      <c r="L14" s="484"/>
      <c r="M14" s="484"/>
      <c r="N14" s="465">
        <v>2500000</v>
      </c>
      <c r="O14" s="466">
        <v>10000000</v>
      </c>
      <c r="P14" s="381"/>
    </row>
    <row r="15" spans="1:16" ht="31.5" x14ac:dyDescent="0.25">
      <c r="A15" s="14" t="s">
        <v>9</v>
      </c>
      <c r="B15" s="12" t="s">
        <v>54</v>
      </c>
      <c r="C15" s="7" t="s">
        <v>0</v>
      </c>
      <c r="D15" s="7" t="s">
        <v>81</v>
      </c>
      <c r="E15" s="7" t="s">
        <v>24</v>
      </c>
      <c r="F15" s="9" t="s">
        <v>24</v>
      </c>
      <c r="G15" s="20">
        <v>500</v>
      </c>
      <c r="H15" s="483"/>
      <c r="I15" s="484"/>
      <c r="J15" s="484"/>
      <c r="K15" s="484"/>
      <c r="L15" s="484"/>
      <c r="M15" s="484"/>
      <c r="N15" s="465">
        <v>500000</v>
      </c>
      <c r="O15" s="466">
        <v>1000000</v>
      </c>
      <c r="P15" s="381"/>
    </row>
    <row r="16" spans="1:16" ht="31.5" x14ac:dyDescent="0.25">
      <c r="A16" s="14" t="s">
        <v>10</v>
      </c>
      <c r="B16" s="12" t="s">
        <v>55</v>
      </c>
      <c r="C16" s="7" t="s">
        <v>0</v>
      </c>
      <c r="D16" s="7" t="s">
        <v>81</v>
      </c>
      <c r="E16" s="7" t="s">
        <v>25</v>
      </c>
      <c r="F16" s="9" t="s">
        <v>25</v>
      </c>
      <c r="G16" s="20">
        <v>345.44</v>
      </c>
      <c r="H16" s="483"/>
      <c r="I16" s="484"/>
      <c r="J16" s="484"/>
      <c r="K16" s="484"/>
      <c r="L16" s="484"/>
      <c r="M16" s="484"/>
      <c r="N16" s="465">
        <v>500000</v>
      </c>
      <c r="O16" s="466">
        <v>2000000</v>
      </c>
      <c r="P16" s="381"/>
    </row>
    <row r="17" spans="1:16" ht="31.5" x14ac:dyDescent="0.25">
      <c r="A17" s="14" t="s">
        <v>11</v>
      </c>
      <c r="B17" s="12" t="s">
        <v>56</v>
      </c>
      <c r="C17" s="7" t="s">
        <v>0</v>
      </c>
      <c r="D17" s="7" t="s">
        <v>81</v>
      </c>
      <c r="E17" s="7" t="s">
        <v>30</v>
      </c>
      <c r="F17" s="9" t="s">
        <v>30</v>
      </c>
      <c r="G17" s="20">
        <v>5.08</v>
      </c>
      <c r="H17" s="483"/>
      <c r="I17" s="484"/>
      <c r="J17" s="484"/>
      <c r="K17" s="484"/>
      <c r="L17" s="484"/>
      <c r="M17" s="484"/>
      <c r="N17" s="465">
        <v>500000</v>
      </c>
      <c r="O17" s="466">
        <v>1000000</v>
      </c>
      <c r="P17" s="381"/>
    </row>
    <row r="18" spans="1:16" ht="31.5" x14ac:dyDescent="0.25">
      <c r="A18" s="14" t="s">
        <v>12</v>
      </c>
      <c r="B18" s="12" t="s">
        <v>57</v>
      </c>
      <c r="C18" s="7" t="s">
        <v>0</v>
      </c>
      <c r="D18" s="7" t="s">
        <v>81</v>
      </c>
      <c r="E18" s="7" t="s">
        <v>31</v>
      </c>
      <c r="F18" s="9" t="s">
        <v>31</v>
      </c>
      <c r="G18" s="20">
        <v>5.08</v>
      </c>
      <c r="H18" s="483"/>
      <c r="I18" s="484"/>
      <c r="J18" s="484"/>
      <c r="K18" s="484"/>
      <c r="L18" s="484"/>
      <c r="M18" s="484"/>
      <c r="N18" s="465">
        <v>500000</v>
      </c>
      <c r="O18" s="466">
        <v>1000000</v>
      </c>
      <c r="P18" s="381"/>
    </row>
    <row r="19" spans="1:16" ht="15.75" customHeight="1" x14ac:dyDescent="0.25">
      <c r="A19" s="931" t="s">
        <v>32</v>
      </c>
      <c r="B19" s="932"/>
      <c r="C19" s="933"/>
      <c r="D19" s="933"/>
      <c r="E19" s="933"/>
      <c r="F19" s="933"/>
      <c r="G19" s="934"/>
      <c r="H19" s="483"/>
      <c r="I19" s="484"/>
      <c r="J19" s="484"/>
      <c r="K19" s="484"/>
      <c r="L19" s="484"/>
      <c r="M19" s="484"/>
      <c r="N19" s="465"/>
      <c r="O19" s="466"/>
      <c r="P19" s="381"/>
    </row>
    <row r="20" spans="1:16" ht="31.5" x14ac:dyDescent="0.25">
      <c r="A20" s="11" t="s">
        <v>13</v>
      </c>
      <c r="B20" s="12" t="s">
        <v>58</v>
      </c>
      <c r="C20" s="7" t="s">
        <v>0</v>
      </c>
      <c r="D20" s="7" t="s">
        <v>84</v>
      </c>
      <c r="E20" s="7" t="s">
        <v>89</v>
      </c>
      <c r="F20" s="10" t="s">
        <v>64</v>
      </c>
      <c r="G20" s="19">
        <v>5000</v>
      </c>
      <c r="H20" s="483"/>
      <c r="I20" s="484"/>
      <c r="J20" s="484"/>
      <c r="K20" s="484"/>
      <c r="L20" s="484"/>
      <c r="M20" s="484"/>
      <c r="N20" s="462">
        <v>5000000</v>
      </c>
      <c r="O20" s="467">
        <v>20000000</v>
      </c>
      <c r="P20" s="381"/>
    </row>
    <row r="21" spans="1:16" s="5" customFormat="1" ht="15.75" customHeight="1" x14ac:dyDescent="0.25">
      <c r="A21" s="931" t="s">
        <v>34</v>
      </c>
      <c r="B21" s="932"/>
      <c r="C21" s="933"/>
      <c r="D21" s="933"/>
      <c r="E21" s="933"/>
      <c r="F21" s="933"/>
      <c r="G21" s="934"/>
      <c r="H21" s="485"/>
      <c r="I21" s="486"/>
      <c r="J21" s="486"/>
      <c r="K21" s="486"/>
      <c r="L21" s="486"/>
      <c r="M21" s="486"/>
      <c r="N21" s="441"/>
      <c r="O21" s="468"/>
      <c r="P21" s="382"/>
    </row>
    <row r="22" spans="1:16" s="5" customFormat="1" ht="15.75" customHeight="1" x14ac:dyDescent="0.25">
      <c r="A22" s="931" t="s">
        <v>36</v>
      </c>
      <c r="B22" s="932"/>
      <c r="C22" s="933"/>
      <c r="D22" s="933"/>
      <c r="E22" s="933"/>
      <c r="F22" s="933"/>
      <c r="G22" s="934"/>
      <c r="H22" s="485"/>
      <c r="I22" s="486"/>
      <c r="J22" s="486"/>
      <c r="K22" s="486"/>
      <c r="L22" s="486"/>
      <c r="M22" s="486"/>
      <c r="N22" s="441"/>
      <c r="O22" s="468"/>
      <c r="P22" s="382"/>
    </row>
    <row r="23" spans="1:16" s="5" customFormat="1" ht="31.5" x14ac:dyDescent="0.25">
      <c r="A23" s="11" t="s">
        <v>26</v>
      </c>
      <c r="B23" s="12" t="s">
        <v>59</v>
      </c>
      <c r="C23" s="7" t="s">
        <v>0</v>
      </c>
      <c r="D23" s="7" t="s">
        <v>81</v>
      </c>
      <c r="E23" s="6" t="s">
        <v>85</v>
      </c>
      <c r="F23" s="8" t="s">
        <v>85</v>
      </c>
      <c r="G23" s="22">
        <v>81</v>
      </c>
      <c r="H23" s="485"/>
      <c r="I23" s="486"/>
      <c r="J23" s="486"/>
      <c r="K23" s="486"/>
      <c r="L23" s="486"/>
      <c r="M23" s="486"/>
      <c r="N23" s="441">
        <v>1000000</v>
      </c>
      <c r="O23" s="468">
        <v>2000000</v>
      </c>
      <c r="P23" s="382"/>
    </row>
    <row r="24" spans="1:16" s="5" customFormat="1" ht="15.75" customHeight="1" x14ac:dyDescent="0.25">
      <c r="A24" s="931" t="s">
        <v>37</v>
      </c>
      <c r="B24" s="932"/>
      <c r="C24" s="933"/>
      <c r="D24" s="933"/>
      <c r="E24" s="933"/>
      <c r="F24" s="933"/>
      <c r="G24" s="934"/>
      <c r="H24" s="485"/>
      <c r="I24" s="486"/>
      <c r="J24" s="486"/>
      <c r="K24" s="486"/>
      <c r="L24" s="486"/>
      <c r="M24" s="486"/>
      <c r="N24" s="441"/>
      <c r="O24" s="468"/>
      <c r="P24" s="382"/>
    </row>
    <row r="25" spans="1:16" s="5" customFormat="1" ht="66.75" customHeight="1" x14ac:dyDescent="0.25">
      <c r="A25" s="11" t="s">
        <v>27</v>
      </c>
      <c r="B25" s="12" t="s">
        <v>62</v>
      </c>
      <c r="C25" s="7" t="s">
        <v>0</v>
      </c>
      <c r="D25" s="7" t="s">
        <v>82</v>
      </c>
      <c r="E25" s="7" t="s">
        <v>92</v>
      </c>
      <c r="F25" s="8" t="s">
        <v>40</v>
      </c>
      <c r="G25" s="22">
        <v>2292</v>
      </c>
      <c r="H25" s="485"/>
      <c r="I25" s="486"/>
      <c r="J25" s="486"/>
      <c r="K25" s="486"/>
      <c r="L25" s="486"/>
      <c r="M25" s="486"/>
      <c r="N25" s="441">
        <v>5000000</v>
      </c>
      <c r="O25" s="468">
        <v>20000000</v>
      </c>
      <c r="P25" s="382"/>
    </row>
    <row r="26" spans="1:16" s="5" customFormat="1" ht="66.75" customHeight="1" x14ac:dyDescent="0.25">
      <c r="A26" s="11" t="s">
        <v>28</v>
      </c>
      <c r="B26" s="12" t="s">
        <v>61</v>
      </c>
      <c r="C26" s="7" t="s">
        <v>0</v>
      </c>
      <c r="D26" s="7" t="s">
        <v>82</v>
      </c>
      <c r="E26" s="7" t="s">
        <v>91</v>
      </c>
      <c r="F26" s="8" t="s">
        <v>39</v>
      </c>
      <c r="G26" s="22">
        <v>2278.1</v>
      </c>
      <c r="H26" s="485"/>
      <c r="I26" s="486"/>
      <c r="J26" s="486"/>
      <c r="K26" s="486"/>
      <c r="L26" s="486"/>
      <c r="M26" s="486"/>
      <c r="N26" s="441">
        <v>5000000</v>
      </c>
      <c r="O26" s="468">
        <v>20000000</v>
      </c>
      <c r="P26" s="382"/>
    </row>
    <row r="27" spans="1:16" s="5" customFormat="1" ht="74.25" customHeight="1" x14ac:dyDescent="0.25">
      <c r="A27" s="11" t="s">
        <v>29</v>
      </c>
      <c r="B27" s="12" t="s">
        <v>60</v>
      </c>
      <c r="C27" s="7" t="s">
        <v>0</v>
      </c>
      <c r="D27" s="7" t="s">
        <v>86</v>
      </c>
      <c r="E27" s="7" t="s">
        <v>90</v>
      </c>
      <c r="F27" s="8" t="s">
        <v>38</v>
      </c>
      <c r="G27" s="22">
        <v>110</v>
      </c>
      <c r="H27" s="485"/>
      <c r="I27" s="486"/>
      <c r="J27" s="486"/>
      <c r="K27" s="486"/>
      <c r="L27" s="486"/>
      <c r="M27" s="486"/>
      <c r="N27" s="465">
        <v>500000</v>
      </c>
      <c r="O27" s="466">
        <v>3000000</v>
      </c>
      <c r="P27" s="382"/>
    </row>
    <row r="28" spans="1:16" ht="24" customHeight="1" x14ac:dyDescent="0.25">
      <c r="A28" s="935" t="s">
        <v>63</v>
      </c>
      <c r="B28" s="936"/>
      <c r="C28" s="937"/>
      <c r="D28" s="937"/>
      <c r="E28" s="937"/>
      <c r="F28" s="937"/>
      <c r="G28" s="430">
        <f>SUM(G5,G7:G18,G20,G23,G25:G27)</f>
        <v>19883.463</v>
      </c>
      <c r="H28" s="926"/>
      <c r="I28" s="927"/>
      <c r="J28" s="927"/>
      <c r="K28" s="927"/>
      <c r="L28" s="927"/>
      <c r="M28" s="928"/>
      <c r="N28" s="487">
        <f>SUM(N4:N27)</f>
        <v>26500000</v>
      </c>
      <c r="O28" s="487">
        <f>SUM(O4:O27)</f>
        <v>102000000</v>
      </c>
      <c r="P28" s="381"/>
    </row>
    <row r="29" spans="1:16" ht="21.75" customHeight="1" x14ac:dyDescent="0.25">
      <c r="A29" s="930"/>
      <c r="B29" s="930"/>
      <c r="C29" s="930"/>
      <c r="D29" s="930"/>
      <c r="E29" s="930"/>
      <c r="F29" s="930"/>
      <c r="G29" s="930"/>
    </row>
    <row r="32" spans="1:16" x14ac:dyDescent="0.25">
      <c r="H32" s="381"/>
    </row>
    <row r="36" spans="1:7" x14ac:dyDescent="0.25">
      <c r="A36" s="929"/>
      <c r="B36" s="929"/>
      <c r="C36" s="929"/>
      <c r="D36" s="929"/>
      <c r="E36" s="929"/>
      <c r="F36" s="929"/>
      <c r="G36" s="929"/>
    </row>
    <row r="37" spans="1:7" ht="15.75" x14ac:dyDescent="0.25">
      <c r="F37" s="13"/>
      <c r="G37" s="1"/>
    </row>
    <row r="38" spans="1:7" ht="15.75" x14ac:dyDescent="0.25">
      <c r="F38" s="13"/>
    </row>
  </sheetData>
  <mergeCells count="22">
    <mergeCell ref="A1:O1"/>
    <mergeCell ref="A4:G4"/>
    <mergeCell ref="A6:G6"/>
    <mergeCell ref="A19:G19"/>
    <mergeCell ref="B2:B3"/>
    <mergeCell ref="A2:A3"/>
    <mergeCell ref="K2:M2"/>
    <mergeCell ref="N2:N3"/>
    <mergeCell ref="O2:O3"/>
    <mergeCell ref="H2:J2"/>
    <mergeCell ref="C2:C3"/>
    <mergeCell ref="E2:E3"/>
    <mergeCell ref="D2:D3"/>
    <mergeCell ref="G2:G3"/>
    <mergeCell ref="F2:F3"/>
    <mergeCell ref="H28:M28"/>
    <mergeCell ref="A36:G36"/>
    <mergeCell ref="A29:G29"/>
    <mergeCell ref="A21:G21"/>
    <mergeCell ref="A22:G22"/>
    <mergeCell ref="A24:G24"/>
    <mergeCell ref="A28:F28"/>
  </mergeCells>
  <printOptions horizontalCentered="1" verticalCentered="1"/>
  <pageMargins left="0.70866141732283472" right="0.70866141732283472" top="0.35433070866141736" bottom="0.15748031496062992" header="0.31496062992125984" footer="0.31496062992125984"/>
  <pageSetup paperSize="8" scale="48" fitToHeight="4" orientation="portrait" r:id="rId1"/>
  <colBreaks count="1" manualBreakCount="1">
    <brk id="15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"/>
  <sheetViews>
    <sheetView workbookViewId="0">
      <selection activeCell="E38" sqref="E38"/>
    </sheetView>
  </sheetViews>
  <sheetFormatPr defaultRowHeight="15" x14ac:dyDescent="0.25"/>
  <cols>
    <col min="2" max="2" width="19.85546875" customWidth="1"/>
    <col min="4" max="4" width="25.7109375" customWidth="1"/>
  </cols>
  <sheetData>
    <row r="3" spans="2:4" x14ac:dyDescent="0.25">
      <c r="B3" t="s">
        <v>599</v>
      </c>
      <c r="D3" t="s">
        <v>603</v>
      </c>
    </row>
    <row r="4" spans="2:4" ht="21.75" customHeight="1" x14ac:dyDescent="0.25">
      <c r="B4" s="361" t="s">
        <v>600</v>
      </c>
      <c r="D4" t="s">
        <v>97</v>
      </c>
    </row>
    <row r="5" spans="2:4" x14ac:dyDescent="0.25">
      <c r="B5" t="s">
        <v>602</v>
      </c>
      <c r="D5" t="s">
        <v>604</v>
      </c>
    </row>
    <row r="6" spans="2:4" x14ac:dyDescent="0.25">
      <c r="D6" t="s">
        <v>605</v>
      </c>
    </row>
    <row r="7" spans="2:4" x14ac:dyDescent="0.25">
      <c r="D7" t="s">
        <v>606</v>
      </c>
    </row>
    <row r="8" spans="2:4" x14ac:dyDescent="0.25">
      <c r="D8" t="s">
        <v>607</v>
      </c>
    </row>
    <row r="9" spans="2:4" x14ac:dyDescent="0.25">
      <c r="D9" t="s">
        <v>608</v>
      </c>
    </row>
    <row r="10" spans="2:4" x14ac:dyDescent="0.25">
      <c r="D10" t="s">
        <v>609</v>
      </c>
    </row>
    <row r="11" spans="2:4" x14ac:dyDescent="0.25">
      <c r="D11" t="s">
        <v>610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7" workbookViewId="0">
      <selection activeCell="F1" sqref="F1:G10"/>
    </sheetView>
  </sheetViews>
  <sheetFormatPr defaultRowHeight="15" x14ac:dyDescent="0.25"/>
  <cols>
    <col min="1" max="1" width="30.140625" customWidth="1"/>
    <col min="2" max="2" width="17" customWidth="1"/>
    <col min="6" max="6" width="28.5703125" customWidth="1"/>
    <col min="7" max="7" width="14.28515625" customWidth="1"/>
  </cols>
  <sheetData>
    <row r="1" spans="1:7" ht="31.5" thickTop="1" thickBot="1" x14ac:dyDescent="0.3">
      <c r="A1" s="400" t="s">
        <v>612</v>
      </c>
      <c r="B1" s="400" t="s">
        <v>613</v>
      </c>
      <c r="F1" s="405" t="s">
        <v>615</v>
      </c>
      <c r="G1" s="406" t="s">
        <v>616</v>
      </c>
    </row>
    <row r="2" spans="1:7" ht="15.75" thickTop="1" x14ac:dyDescent="0.25">
      <c r="A2" s="396" t="s">
        <v>604</v>
      </c>
      <c r="B2" s="396">
        <v>1</v>
      </c>
      <c r="F2" s="407" t="s">
        <v>614</v>
      </c>
      <c r="G2" s="408">
        <v>26</v>
      </c>
    </row>
    <row r="3" spans="1:7" x14ac:dyDescent="0.25">
      <c r="A3" s="396" t="s">
        <v>97</v>
      </c>
      <c r="B3" s="397">
        <v>1</v>
      </c>
      <c r="F3" s="401" t="s">
        <v>97</v>
      </c>
      <c r="G3" s="402">
        <v>19</v>
      </c>
    </row>
    <row r="4" spans="1:7" x14ac:dyDescent="0.25">
      <c r="A4" s="398" t="s">
        <v>603</v>
      </c>
      <c r="B4" s="398">
        <v>1</v>
      </c>
      <c r="F4" s="401" t="s">
        <v>604</v>
      </c>
      <c r="G4" s="402">
        <v>25</v>
      </c>
    </row>
    <row r="5" spans="1:7" ht="15.75" x14ac:dyDescent="0.25">
      <c r="A5" s="384" t="s">
        <v>97</v>
      </c>
      <c r="B5" s="384">
        <v>1</v>
      </c>
      <c r="F5" s="401" t="s">
        <v>605</v>
      </c>
      <c r="G5" s="402">
        <v>1</v>
      </c>
    </row>
    <row r="6" spans="1:7" ht="15.75" x14ac:dyDescent="0.25">
      <c r="A6" s="385" t="s">
        <v>606</v>
      </c>
      <c r="B6" s="385">
        <v>1</v>
      </c>
      <c r="F6" s="401" t="s">
        <v>606</v>
      </c>
      <c r="G6" s="402">
        <v>1</v>
      </c>
    </row>
    <row r="7" spans="1:7" ht="15.75" x14ac:dyDescent="0.25">
      <c r="A7" s="385" t="s">
        <v>609</v>
      </c>
      <c r="B7" s="385">
        <v>1</v>
      </c>
      <c r="F7" s="401" t="s">
        <v>607</v>
      </c>
      <c r="G7" s="402">
        <v>1</v>
      </c>
    </row>
    <row r="8" spans="1:7" ht="15.75" x14ac:dyDescent="0.25">
      <c r="A8" s="384"/>
      <c r="B8" s="384"/>
      <c r="F8" s="401" t="s">
        <v>609</v>
      </c>
      <c r="G8" s="402">
        <v>4</v>
      </c>
    </row>
    <row r="9" spans="1:7" ht="15.75" thickBot="1" x14ac:dyDescent="0.3">
      <c r="A9" s="954" t="s">
        <v>607</v>
      </c>
      <c r="B9" s="954">
        <v>1</v>
      </c>
      <c r="F9" s="403" t="s">
        <v>610</v>
      </c>
      <c r="G9" s="404">
        <v>13</v>
      </c>
    </row>
    <row r="10" spans="1:7" ht="16.5" thickTop="1" thickBot="1" x14ac:dyDescent="0.3">
      <c r="A10" s="954"/>
      <c r="B10" s="954"/>
      <c r="F10" s="409" t="s">
        <v>98</v>
      </c>
      <c r="G10" s="410">
        <f>SUM(G2:G9)</f>
        <v>90</v>
      </c>
    </row>
    <row r="11" spans="1:7" ht="15.75" thickTop="1" x14ac:dyDescent="0.25">
      <c r="A11" s="954"/>
      <c r="B11" s="954"/>
    </row>
    <row r="12" spans="1:7" x14ac:dyDescent="0.25">
      <c r="A12" s="954"/>
      <c r="B12" s="954"/>
    </row>
    <row r="13" spans="1:7" x14ac:dyDescent="0.25">
      <c r="A13" s="955"/>
      <c r="B13" s="955"/>
    </row>
    <row r="14" spans="1:7" x14ac:dyDescent="0.25">
      <c r="A14" s="956" t="s">
        <v>97</v>
      </c>
      <c r="B14" s="956">
        <v>1</v>
      </c>
    </row>
    <row r="15" spans="1:7" x14ac:dyDescent="0.25">
      <c r="A15" s="956"/>
      <c r="B15" s="956"/>
    </row>
    <row r="16" spans="1:7" x14ac:dyDescent="0.25">
      <c r="A16" s="956"/>
      <c r="B16" s="956"/>
    </row>
    <row r="17" spans="1:2" x14ac:dyDescent="0.25">
      <c r="A17" s="956"/>
      <c r="B17" s="956"/>
    </row>
    <row r="18" spans="1:2" x14ac:dyDescent="0.25">
      <c r="A18" s="956"/>
      <c r="B18" s="956"/>
    </row>
    <row r="19" spans="1:2" x14ac:dyDescent="0.25">
      <c r="A19" s="957" t="s">
        <v>603</v>
      </c>
      <c r="B19" s="957">
        <v>1</v>
      </c>
    </row>
    <row r="20" spans="1:2" x14ac:dyDescent="0.25">
      <c r="A20" s="957"/>
      <c r="B20" s="957"/>
    </row>
    <row r="21" spans="1:2" x14ac:dyDescent="0.25">
      <c r="A21" s="958" t="s">
        <v>603</v>
      </c>
      <c r="B21" s="958">
        <v>2</v>
      </c>
    </row>
    <row r="22" spans="1:2" x14ac:dyDescent="0.25">
      <c r="A22" s="954"/>
      <c r="B22" s="954"/>
    </row>
    <row r="23" spans="1:2" x14ac:dyDescent="0.25">
      <c r="A23" s="954"/>
      <c r="B23" s="954"/>
    </row>
    <row r="24" spans="1:2" x14ac:dyDescent="0.25">
      <c r="A24" s="954" t="s">
        <v>609</v>
      </c>
      <c r="B24" s="954">
        <v>1</v>
      </c>
    </row>
    <row r="25" spans="1:2" x14ac:dyDescent="0.25">
      <c r="A25" s="954"/>
      <c r="B25" s="954"/>
    </row>
    <row r="26" spans="1:2" x14ac:dyDescent="0.25">
      <c r="A26" s="955"/>
      <c r="B26" s="955"/>
    </row>
    <row r="27" spans="1:2" x14ac:dyDescent="0.25">
      <c r="A27" s="958" t="s">
        <v>604</v>
      </c>
      <c r="B27" s="958">
        <v>12</v>
      </c>
    </row>
    <row r="28" spans="1:2" x14ac:dyDescent="0.25">
      <c r="A28" s="954"/>
      <c r="B28" s="954"/>
    </row>
    <row r="29" spans="1:2" x14ac:dyDescent="0.25">
      <c r="A29" s="954"/>
      <c r="B29" s="954"/>
    </row>
    <row r="30" spans="1:2" x14ac:dyDescent="0.25">
      <c r="A30" s="954" t="s">
        <v>603</v>
      </c>
      <c r="B30" s="954">
        <v>2</v>
      </c>
    </row>
    <row r="31" spans="1:2" x14ac:dyDescent="0.25">
      <c r="A31" s="954"/>
      <c r="B31" s="954"/>
    </row>
    <row r="32" spans="1:2" x14ac:dyDescent="0.25">
      <c r="A32" s="954"/>
      <c r="B32" s="954"/>
    </row>
    <row r="33" spans="1:2" x14ac:dyDescent="0.25">
      <c r="A33" s="954"/>
      <c r="B33" s="954"/>
    </row>
    <row r="34" spans="1:2" x14ac:dyDescent="0.25">
      <c r="A34" s="955"/>
      <c r="B34" s="955"/>
    </row>
    <row r="35" spans="1:2" x14ac:dyDescent="0.25">
      <c r="A35" s="957" t="s">
        <v>603</v>
      </c>
      <c r="B35" s="957">
        <v>1</v>
      </c>
    </row>
    <row r="36" spans="1:2" x14ac:dyDescent="0.25">
      <c r="A36" s="957"/>
      <c r="B36" s="957"/>
    </row>
    <row r="37" spans="1:2" x14ac:dyDescent="0.25">
      <c r="A37" s="957"/>
      <c r="B37" s="957"/>
    </row>
    <row r="38" spans="1:2" x14ac:dyDescent="0.25">
      <c r="A38" s="957"/>
      <c r="B38" s="957"/>
    </row>
    <row r="39" spans="1:2" x14ac:dyDescent="0.25">
      <c r="A39" s="957"/>
      <c r="B39" s="957"/>
    </row>
    <row r="40" spans="1:2" x14ac:dyDescent="0.25">
      <c r="A40" s="957" t="s">
        <v>603</v>
      </c>
      <c r="B40" s="957">
        <v>1</v>
      </c>
    </row>
    <row r="41" spans="1:2" x14ac:dyDescent="0.25">
      <c r="A41" s="957"/>
      <c r="B41" s="957"/>
    </row>
    <row r="42" spans="1:2" x14ac:dyDescent="0.25">
      <c r="A42" s="957"/>
      <c r="B42" s="957"/>
    </row>
    <row r="43" spans="1:2" x14ac:dyDescent="0.25">
      <c r="A43" s="959" t="s">
        <v>97</v>
      </c>
      <c r="B43" s="959">
        <v>1</v>
      </c>
    </row>
    <row r="44" spans="1:2" x14ac:dyDescent="0.25">
      <c r="A44" s="959"/>
      <c r="B44" s="959"/>
    </row>
    <row r="45" spans="1:2" x14ac:dyDescent="0.25">
      <c r="A45" s="959"/>
      <c r="B45" s="959"/>
    </row>
    <row r="46" spans="1:2" x14ac:dyDescent="0.25">
      <c r="A46" s="959"/>
      <c r="B46" s="959"/>
    </row>
    <row r="47" spans="1:2" ht="15.75" x14ac:dyDescent="0.25">
      <c r="A47" s="393" t="s">
        <v>603</v>
      </c>
      <c r="B47" s="393">
        <v>1</v>
      </c>
    </row>
    <row r="48" spans="1:2" ht="15.75" x14ac:dyDescent="0.25">
      <c r="A48" s="394" t="s">
        <v>97</v>
      </c>
      <c r="B48" s="394">
        <v>1</v>
      </c>
    </row>
    <row r="49" spans="1:2" x14ac:dyDescent="0.25">
      <c r="A49" s="960" t="s">
        <v>97</v>
      </c>
      <c r="B49" s="960">
        <v>1</v>
      </c>
    </row>
    <row r="50" spans="1:2" x14ac:dyDescent="0.25">
      <c r="A50" s="960"/>
      <c r="B50" s="960"/>
    </row>
    <row r="51" spans="1:2" x14ac:dyDescent="0.25">
      <c r="A51" s="960"/>
      <c r="B51" s="960"/>
    </row>
    <row r="52" spans="1:2" x14ac:dyDescent="0.25">
      <c r="A52" s="960"/>
      <c r="B52" s="960"/>
    </row>
    <row r="53" spans="1:2" x14ac:dyDescent="0.25">
      <c r="A53" s="960"/>
      <c r="B53" s="960"/>
    </row>
    <row r="54" spans="1:2" x14ac:dyDescent="0.25">
      <c r="A54" s="960"/>
      <c r="B54" s="960"/>
    </row>
    <row r="55" spans="1:2" x14ac:dyDescent="0.25">
      <c r="A55" s="960"/>
      <c r="B55" s="960"/>
    </row>
    <row r="56" spans="1:2" x14ac:dyDescent="0.25">
      <c r="A56" s="960"/>
      <c r="B56" s="960"/>
    </row>
    <row r="57" spans="1:2" x14ac:dyDescent="0.25">
      <c r="A57" s="960"/>
      <c r="B57" s="960"/>
    </row>
    <row r="58" spans="1:2" x14ac:dyDescent="0.25">
      <c r="A58" s="960"/>
      <c r="B58" s="960"/>
    </row>
    <row r="59" spans="1:2" x14ac:dyDescent="0.25">
      <c r="A59" s="960"/>
      <c r="B59" s="960"/>
    </row>
    <row r="60" spans="1:2" ht="15.75" x14ac:dyDescent="0.25">
      <c r="A60" s="386" t="s">
        <v>603</v>
      </c>
      <c r="B60" s="393">
        <v>2</v>
      </c>
    </row>
    <row r="61" spans="1:2" ht="15.75" x14ac:dyDescent="0.25">
      <c r="A61" s="386" t="s">
        <v>97</v>
      </c>
      <c r="B61" s="395">
        <v>1</v>
      </c>
    </row>
    <row r="62" spans="1:2" x14ac:dyDescent="0.25">
      <c r="A62" s="389" t="s">
        <v>603</v>
      </c>
      <c r="B62" s="389">
        <v>1</v>
      </c>
    </row>
    <row r="63" spans="1:2" x14ac:dyDescent="0.25">
      <c r="A63" s="389" t="s">
        <v>97</v>
      </c>
      <c r="B63" s="389">
        <v>1</v>
      </c>
    </row>
    <row r="64" spans="1:2" ht="15.75" x14ac:dyDescent="0.25">
      <c r="A64" s="386" t="s">
        <v>603</v>
      </c>
      <c r="B64" s="386">
        <v>1</v>
      </c>
    </row>
    <row r="65" spans="1:2" ht="15.75" x14ac:dyDescent="0.25">
      <c r="A65" s="386" t="s">
        <v>97</v>
      </c>
      <c r="B65" s="386">
        <v>1</v>
      </c>
    </row>
    <row r="66" spans="1:2" x14ac:dyDescent="0.25">
      <c r="A66" s="961" t="s">
        <v>603</v>
      </c>
      <c r="B66" s="961">
        <v>1</v>
      </c>
    </row>
    <row r="67" spans="1:2" x14ac:dyDescent="0.25">
      <c r="A67" s="962"/>
      <c r="B67" s="962"/>
    </row>
    <row r="68" spans="1:2" x14ac:dyDescent="0.25">
      <c r="A68" s="962" t="s">
        <v>97</v>
      </c>
      <c r="B68" s="962">
        <v>1</v>
      </c>
    </row>
    <row r="69" spans="1:2" x14ac:dyDescent="0.25">
      <c r="A69" s="963"/>
      <c r="B69" s="963"/>
    </row>
    <row r="70" spans="1:2" x14ac:dyDescent="0.25">
      <c r="A70" s="964" t="s">
        <v>603</v>
      </c>
      <c r="B70" s="964">
        <v>1</v>
      </c>
    </row>
    <row r="71" spans="1:2" x14ac:dyDescent="0.25">
      <c r="A71" s="965"/>
      <c r="B71" s="965"/>
    </row>
    <row r="72" spans="1:2" x14ac:dyDescent="0.25">
      <c r="A72" s="965"/>
      <c r="B72" s="965"/>
    </row>
    <row r="73" spans="1:2" x14ac:dyDescent="0.25">
      <c r="A73" s="965" t="s">
        <v>97</v>
      </c>
      <c r="B73" s="965">
        <v>1</v>
      </c>
    </row>
    <row r="74" spans="1:2" x14ac:dyDescent="0.25">
      <c r="A74" s="965"/>
      <c r="B74" s="965"/>
    </row>
    <row r="75" spans="1:2" x14ac:dyDescent="0.25">
      <c r="A75" s="966"/>
      <c r="B75" s="966"/>
    </row>
    <row r="76" spans="1:2" ht="15.75" x14ac:dyDescent="0.25">
      <c r="A76" s="386" t="s">
        <v>610</v>
      </c>
      <c r="B76" s="386">
        <v>2</v>
      </c>
    </row>
    <row r="77" spans="1:2" x14ac:dyDescent="0.25">
      <c r="A77" s="957" t="s">
        <v>610</v>
      </c>
      <c r="B77" s="957">
        <v>4</v>
      </c>
    </row>
    <row r="78" spans="1:2" x14ac:dyDescent="0.25">
      <c r="A78" s="957"/>
      <c r="B78" s="957"/>
    </row>
    <row r="79" spans="1:2" x14ac:dyDescent="0.25">
      <c r="A79" s="957"/>
      <c r="B79" s="957"/>
    </row>
    <row r="80" spans="1:2" x14ac:dyDescent="0.25">
      <c r="A80" s="957"/>
      <c r="B80" s="957"/>
    </row>
    <row r="81" spans="1:2" x14ac:dyDescent="0.25">
      <c r="A81" s="957"/>
      <c r="B81" s="957"/>
    </row>
    <row r="82" spans="1:2" x14ac:dyDescent="0.25">
      <c r="A82" s="957"/>
      <c r="B82" s="957"/>
    </row>
    <row r="83" spans="1:2" x14ac:dyDescent="0.25">
      <c r="A83" s="957"/>
      <c r="B83" s="957"/>
    </row>
    <row r="84" spans="1:2" x14ac:dyDescent="0.25">
      <c r="A84" s="961" t="s">
        <v>603</v>
      </c>
      <c r="B84" s="961">
        <v>2</v>
      </c>
    </row>
    <row r="85" spans="1:2" x14ac:dyDescent="0.25">
      <c r="A85" s="962"/>
      <c r="B85" s="962"/>
    </row>
    <row r="86" spans="1:2" x14ac:dyDescent="0.25">
      <c r="A86" s="962"/>
      <c r="B86" s="962"/>
    </row>
    <row r="87" spans="1:2" x14ac:dyDescent="0.25">
      <c r="A87" s="962"/>
      <c r="B87" s="962"/>
    </row>
    <row r="88" spans="1:2" x14ac:dyDescent="0.25">
      <c r="A88" s="962"/>
      <c r="B88" s="962"/>
    </row>
    <row r="89" spans="1:2" x14ac:dyDescent="0.25">
      <c r="A89" s="962"/>
      <c r="B89" s="962"/>
    </row>
    <row r="90" spans="1:2" x14ac:dyDescent="0.25">
      <c r="A90" s="962"/>
      <c r="B90" s="962"/>
    </row>
    <row r="91" spans="1:2" x14ac:dyDescent="0.25">
      <c r="A91" s="962"/>
      <c r="B91" s="962"/>
    </row>
    <row r="92" spans="1:2" x14ac:dyDescent="0.25">
      <c r="A92" s="962"/>
      <c r="B92" s="962"/>
    </row>
    <row r="93" spans="1:2" x14ac:dyDescent="0.25">
      <c r="A93" s="962"/>
      <c r="B93" s="962"/>
    </row>
    <row r="94" spans="1:2" x14ac:dyDescent="0.25">
      <c r="A94" s="962"/>
      <c r="B94" s="962"/>
    </row>
    <row r="95" spans="1:2" x14ac:dyDescent="0.25">
      <c r="A95" s="962"/>
      <c r="B95" s="962"/>
    </row>
    <row r="96" spans="1:2" x14ac:dyDescent="0.25">
      <c r="A96" s="962" t="s">
        <v>97</v>
      </c>
      <c r="B96" s="962">
        <v>1</v>
      </c>
    </row>
    <row r="97" spans="1:2" x14ac:dyDescent="0.25">
      <c r="A97" s="962"/>
      <c r="B97" s="962"/>
    </row>
    <row r="98" spans="1:2" x14ac:dyDescent="0.25">
      <c r="A98" s="962"/>
      <c r="B98" s="962"/>
    </row>
    <row r="99" spans="1:2" x14ac:dyDescent="0.25">
      <c r="A99" s="962"/>
      <c r="B99" s="962"/>
    </row>
    <row r="100" spans="1:2" x14ac:dyDescent="0.25">
      <c r="A100" s="962"/>
      <c r="B100" s="962"/>
    </row>
    <row r="101" spans="1:2" x14ac:dyDescent="0.25">
      <c r="A101" s="962"/>
      <c r="B101" s="962"/>
    </row>
    <row r="102" spans="1:2" x14ac:dyDescent="0.25">
      <c r="A102" s="962"/>
      <c r="B102" s="962"/>
    </row>
    <row r="103" spans="1:2" x14ac:dyDescent="0.25">
      <c r="A103" s="963"/>
      <c r="B103" s="963"/>
    </row>
    <row r="104" spans="1:2" x14ac:dyDescent="0.25">
      <c r="A104" s="968" t="s">
        <v>603</v>
      </c>
      <c r="B104" s="968">
        <v>1</v>
      </c>
    </row>
    <row r="105" spans="1:2" x14ac:dyDescent="0.25">
      <c r="A105" s="969"/>
      <c r="B105" s="969"/>
    </row>
    <row r="106" spans="1:2" x14ac:dyDescent="0.25">
      <c r="A106" s="969"/>
      <c r="B106" s="969"/>
    </row>
    <row r="107" spans="1:2" x14ac:dyDescent="0.25">
      <c r="A107" s="969" t="s">
        <v>97</v>
      </c>
      <c r="B107" s="969">
        <v>1</v>
      </c>
    </row>
    <row r="108" spans="1:2" x14ac:dyDescent="0.25">
      <c r="A108" s="969"/>
      <c r="B108" s="969"/>
    </row>
    <row r="109" spans="1:2" x14ac:dyDescent="0.25">
      <c r="A109" s="970"/>
      <c r="B109" s="970"/>
    </row>
    <row r="110" spans="1:2" ht="15.75" x14ac:dyDescent="0.25">
      <c r="A110" s="388" t="s">
        <v>610</v>
      </c>
      <c r="B110" s="388">
        <v>1</v>
      </c>
    </row>
    <row r="111" spans="1:2" x14ac:dyDescent="0.25">
      <c r="A111" s="957" t="s">
        <v>610</v>
      </c>
      <c r="B111" s="957">
        <v>3</v>
      </c>
    </row>
    <row r="112" spans="1:2" x14ac:dyDescent="0.25">
      <c r="A112" s="957"/>
      <c r="B112" s="957"/>
    </row>
    <row r="113" spans="1:2" x14ac:dyDescent="0.25">
      <c r="A113" s="957"/>
      <c r="B113" s="957"/>
    </row>
    <row r="114" spans="1:2" x14ac:dyDescent="0.25">
      <c r="A114" s="957"/>
      <c r="B114" s="957"/>
    </row>
    <row r="115" spans="1:2" x14ac:dyDescent="0.25">
      <c r="A115" s="957"/>
      <c r="B115" s="957"/>
    </row>
    <row r="116" spans="1:2" x14ac:dyDescent="0.25">
      <c r="A116" s="957"/>
      <c r="B116" s="957"/>
    </row>
    <row r="117" spans="1:2" x14ac:dyDescent="0.25">
      <c r="A117" s="957"/>
      <c r="B117" s="957"/>
    </row>
    <row r="118" spans="1:2" x14ac:dyDescent="0.25">
      <c r="A118" s="967" t="s">
        <v>603</v>
      </c>
      <c r="B118" s="967">
        <v>1</v>
      </c>
    </row>
    <row r="119" spans="1:2" x14ac:dyDescent="0.25">
      <c r="A119" s="967"/>
      <c r="B119" s="967"/>
    </row>
    <row r="120" spans="1:2" ht="15.75" x14ac:dyDescent="0.25">
      <c r="A120" s="387" t="s">
        <v>604</v>
      </c>
      <c r="B120" s="387">
        <v>6</v>
      </c>
    </row>
    <row r="121" spans="1:2" ht="15.75" x14ac:dyDescent="0.25">
      <c r="A121" s="387" t="s">
        <v>603</v>
      </c>
      <c r="B121" s="387">
        <v>2</v>
      </c>
    </row>
    <row r="122" spans="1:2" ht="15.75" x14ac:dyDescent="0.25">
      <c r="A122" s="387" t="s">
        <v>605</v>
      </c>
      <c r="B122" s="387">
        <v>1</v>
      </c>
    </row>
    <row r="123" spans="1:2" ht="15.75" x14ac:dyDescent="0.25">
      <c r="A123" s="387" t="s">
        <v>97</v>
      </c>
      <c r="B123" s="387">
        <v>2</v>
      </c>
    </row>
    <row r="124" spans="1:2" ht="15.75" x14ac:dyDescent="0.25">
      <c r="A124" s="387" t="s">
        <v>604</v>
      </c>
      <c r="B124" s="387">
        <v>6</v>
      </c>
    </row>
    <row r="125" spans="1:2" ht="15.75" x14ac:dyDescent="0.25">
      <c r="A125" s="387" t="s">
        <v>609</v>
      </c>
      <c r="B125" s="387">
        <v>1</v>
      </c>
    </row>
    <row r="126" spans="1:2" ht="15.75" x14ac:dyDescent="0.25">
      <c r="A126" s="387" t="s">
        <v>97</v>
      </c>
      <c r="B126" s="387">
        <v>2</v>
      </c>
    </row>
    <row r="127" spans="1:2" ht="15.75" x14ac:dyDescent="0.25">
      <c r="A127" s="387" t="s">
        <v>603</v>
      </c>
      <c r="B127" s="387">
        <v>2</v>
      </c>
    </row>
    <row r="128" spans="1:2" x14ac:dyDescent="0.25">
      <c r="A128" s="960" t="s">
        <v>603</v>
      </c>
      <c r="B128" s="960">
        <v>1</v>
      </c>
    </row>
    <row r="129" spans="1:2" x14ac:dyDescent="0.25">
      <c r="A129" s="960"/>
      <c r="B129" s="960"/>
    </row>
    <row r="130" spans="1:2" ht="15.75" x14ac:dyDescent="0.25">
      <c r="A130" s="386" t="s">
        <v>610</v>
      </c>
      <c r="B130" s="386">
        <v>3</v>
      </c>
    </row>
  </sheetData>
  <autoFilter ref="A1:B130"/>
  <mergeCells count="46">
    <mergeCell ref="A118:A119"/>
    <mergeCell ref="B118:B119"/>
    <mergeCell ref="A128:A129"/>
    <mergeCell ref="B128:B129"/>
    <mergeCell ref="A104:A106"/>
    <mergeCell ref="B104:B106"/>
    <mergeCell ref="A107:A109"/>
    <mergeCell ref="B107:B109"/>
    <mergeCell ref="A111:A117"/>
    <mergeCell ref="B111:B117"/>
    <mergeCell ref="A77:A83"/>
    <mergeCell ref="B77:B83"/>
    <mergeCell ref="A84:A95"/>
    <mergeCell ref="B84:B95"/>
    <mergeCell ref="A96:A103"/>
    <mergeCell ref="B96:B103"/>
    <mergeCell ref="A68:A69"/>
    <mergeCell ref="B68:B69"/>
    <mergeCell ref="A70:A72"/>
    <mergeCell ref="B70:B72"/>
    <mergeCell ref="A73:A75"/>
    <mergeCell ref="B73:B75"/>
    <mergeCell ref="A43:A46"/>
    <mergeCell ref="B43:B46"/>
    <mergeCell ref="A49:A59"/>
    <mergeCell ref="B49:B59"/>
    <mergeCell ref="A66:A67"/>
    <mergeCell ref="B66:B67"/>
    <mergeCell ref="A30:A34"/>
    <mergeCell ref="B30:B34"/>
    <mergeCell ref="A35:A39"/>
    <mergeCell ref="B35:B39"/>
    <mergeCell ref="A40:A42"/>
    <mergeCell ref="B40:B42"/>
    <mergeCell ref="A21:A23"/>
    <mergeCell ref="B21:B23"/>
    <mergeCell ref="A24:A26"/>
    <mergeCell ref="B24:B26"/>
    <mergeCell ref="A27:A29"/>
    <mergeCell ref="B27:B29"/>
    <mergeCell ref="A9:A13"/>
    <mergeCell ref="B9:B13"/>
    <mergeCell ref="A14:A18"/>
    <mergeCell ref="B14:B18"/>
    <mergeCell ref="A19:A20"/>
    <mergeCell ref="B19:B20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segédlet!$D$3:$D$11</xm:f>
          </x14:formula1>
          <xm:sqref>A2:A9 A14:A21 A24 A27 A30 A35:A66 A68 A70 A73 A76:A84 A96 A104 A107 A110:A130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56"/>
  <sheetViews>
    <sheetView workbookViewId="0">
      <selection activeCell="C3" sqref="C3:D30"/>
    </sheetView>
  </sheetViews>
  <sheetFormatPr defaultRowHeight="15" x14ac:dyDescent="0.25"/>
  <cols>
    <col min="3" max="3" width="33.5703125" customWidth="1"/>
    <col min="4" max="4" width="13.5703125" customWidth="1"/>
  </cols>
  <sheetData>
    <row r="2" spans="3:4" ht="15.75" thickBot="1" x14ac:dyDescent="0.3"/>
    <row r="3" spans="3:4" ht="20.25" thickTop="1" thickBot="1" x14ac:dyDescent="0.35">
      <c r="C3" s="424" t="s">
        <v>655</v>
      </c>
      <c r="D3" s="425" t="s">
        <v>656</v>
      </c>
    </row>
    <row r="4" spans="3:4" ht="31.5" customHeight="1" thickTop="1" x14ac:dyDescent="0.25">
      <c r="C4" s="413" t="s">
        <v>654</v>
      </c>
      <c r="D4" s="419">
        <v>2</v>
      </c>
    </row>
    <row r="5" spans="3:4" ht="26.25" customHeight="1" x14ac:dyDescent="0.25">
      <c r="C5" s="414" t="s">
        <v>658</v>
      </c>
      <c r="D5" s="420">
        <v>2</v>
      </c>
    </row>
    <row r="6" spans="3:4" ht="29.25" customHeight="1" x14ac:dyDescent="0.25">
      <c r="C6" s="414" t="s">
        <v>666</v>
      </c>
      <c r="D6" s="421">
        <v>2</v>
      </c>
    </row>
    <row r="7" spans="3:4" ht="47.25" x14ac:dyDescent="0.25">
      <c r="C7" s="415" t="s">
        <v>657</v>
      </c>
      <c r="D7" s="422">
        <v>1</v>
      </c>
    </row>
    <row r="8" spans="3:4" ht="15.75" x14ac:dyDescent="0.25">
      <c r="C8" s="414" t="s">
        <v>659</v>
      </c>
      <c r="D8" s="420">
        <v>14</v>
      </c>
    </row>
    <row r="9" spans="3:4" ht="15.75" x14ac:dyDescent="0.25">
      <c r="C9" s="416" t="s">
        <v>651</v>
      </c>
      <c r="D9" s="421">
        <v>4</v>
      </c>
    </row>
    <row r="10" spans="3:4" ht="15.75" x14ac:dyDescent="0.25">
      <c r="C10" s="416" t="s">
        <v>660</v>
      </c>
      <c r="D10" s="421">
        <v>4</v>
      </c>
    </row>
    <row r="11" spans="3:4" ht="31.5" x14ac:dyDescent="0.25">
      <c r="C11" s="414" t="s">
        <v>665</v>
      </c>
      <c r="D11" s="420">
        <v>2</v>
      </c>
    </row>
    <row r="12" spans="3:4" ht="15.75" x14ac:dyDescent="0.25">
      <c r="C12" s="414" t="s">
        <v>647</v>
      </c>
      <c r="D12" s="420">
        <v>4</v>
      </c>
    </row>
    <row r="13" spans="3:4" ht="15.75" x14ac:dyDescent="0.25">
      <c r="C13" s="417" t="s">
        <v>653</v>
      </c>
      <c r="D13" s="421">
        <v>1</v>
      </c>
    </row>
    <row r="14" spans="3:4" ht="15.75" x14ac:dyDescent="0.25">
      <c r="C14" s="414" t="s">
        <v>662</v>
      </c>
      <c r="D14" s="420">
        <v>3</v>
      </c>
    </row>
    <row r="15" spans="3:4" ht="15.75" x14ac:dyDescent="0.25">
      <c r="C15" s="414" t="s">
        <v>661</v>
      </c>
      <c r="D15" s="420">
        <v>5</v>
      </c>
    </row>
    <row r="16" spans="3:4" ht="15.75" x14ac:dyDescent="0.25">
      <c r="C16" s="414" t="s">
        <v>618</v>
      </c>
      <c r="D16" s="420">
        <v>2</v>
      </c>
    </row>
    <row r="17" spans="3:4" ht="15.6" x14ac:dyDescent="0.35">
      <c r="C17" s="417" t="s">
        <v>652</v>
      </c>
      <c r="D17" s="421">
        <v>7</v>
      </c>
    </row>
    <row r="18" spans="3:4" ht="15.75" hidden="1" customHeight="1" x14ac:dyDescent="0.25">
      <c r="C18" s="418"/>
      <c r="D18" s="421"/>
    </row>
    <row r="19" spans="3:4" ht="15.75" hidden="1" customHeight="1" x14ac:dyDescent="0.25">
      <c r="C19" s="418"/>
      <c r="D19" s="421"/>
    </row>
    <row r="20" spans="3:4" ht="15.75" hidden="1" x14ac:dyDescent="0.25">
      <c r="C20" s="418"/>
      <c r="D20" s="421"/>
    </row>
    <row r="21" spans="3:4" ht="15.75" hidden="1" x14ac:dyDescent="0.25">
      <c r="C21" s="418"/>
      <c r="D21" s="421"/>
    </row>
    <row r="22" spans="3:4" ht="15.75" hidden="1" x14ac:dyDescent="0.25">
      <c r="C22" s="418"/>
      <c r="D22" s="421"/>
    </row>
    <row r="23" spans="3:4" ht="15.6" x14ac:dyDescent="0.35">
      <c r="C23" s="417" t="s">
        <v>663</v>
      </c>
      <c r="D23" s="421">
        <v>2</v>
      </c>
    </row>
    <row r="24" spans="3:4" ht="15.75" x14ac:dyDescent="0.25">
      <c r="C24" s="414" t="s">
        <v>664</v>
      </c>
      <c r="D24" s="423">
        <v>1</v>
      </c>
    </row>
    <row r="25" spans="3:4" ht="15.75" x14ac:dyDescent="0.25">
      <c r="C25" s="414" t="s">
        <v>646</v>
      </c>
      <c r="D25" s="420">
        <v>5</v>
      </c>
    </row>
    <row r="26" spans="3:4" ht="15.75" x14ac:dyDescent="0.25">
      <c r="C26" s="414" t="s">
        <v>648</v>
      </c>
      <c r="D26" s="420">
        <v>2</v>
      </c>
    </row>
    <row r="27" spans="3:4" ht="20.100000000000001" customHeight="1" x14ac:dyDescent="0.25">
      <c r="C27" s="414" t="s">
        <v>649</v>
      </c>
      <c r="D27" s="420">
        <v>1</v>
      </c>
    </row>
    <row r="28" spans="3:4" ht="15" customHeight="1" x14ac:dyDescent="0.25">
      <c r="C28" s="414" t="s">
        <v>650</v>
      </c>
      <c r="D28" s="420">
        <v>3</v>
      </c>
    </row>
    <row r="29" spans="3:4" ht="18" customHeight="1" thickBot="1" x14ac:dyDescent="0.4">
      <c r="C29" s="426" t="s">
        <v>631</v>
      </c>
      <c r="D29" s="427">
        <v>1</v>
      </c>
    </row>
    <row r="30" spans="3:4" ht="15" customHeight="1" thickTop="1" thickBot="1" x14ac:dyDescent="0.3">
      <c r="C30" s="428" t="s">
        <v>98</v>
      </c>
      <c r="D30" s="429">
        <f>SUM(D4:D29)</f>
        <v>68</v>
      </c>
    </row>
    <row r="31" spans="3:4" thickTop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0"/>
  <sheetViews>
    <sheetView workbookViewId="0">
      <selection activeCell="C27" sqref="C27"/>
    </sheetView>
  </sheetViews>
  <sheetFormatPr defaultRowHeight="15" x14ac:dyDescent="0.25"/>
  <cols>
    <col min="2" max="2" width="33" customWidth="1"/>
    <col min="3" max="3" width="27.140625" customWidth="1"/>
    <col min="4" max="4" width="29.7109375" customWidth="1"/>
  </cols>
  <sheetData>
    <row r="3" spans="2:4" thickBot="1" x14ac:dyDescent="0.4"/>
    <row r="4" spans="2:4" ht="45.75" thickTop="1" x14ac:dyDescent="0.25">
      <c r="B4" s="471" t="s">
        <v>682</v>
      </c>
      <c r="C4" s="472" t="s">
        <v>683</v>
      </c>
      <c r="D4" s="473" t="s">
        <v>684</v>
      </c>
    </row>
    <row r="5" spans="2:4" x14ac:dyDescent="0.25">
      <c r="B5" s="474" t="s">
        <v>681</v>
      </c>
      <c r="C5" s="475">
        <v>100000000</v>
      </c>
      <c r="D5" s="476">
        <v>200000000</v>
      </c>
    </row>
    <row r="6" spans="2:4" x14ac:dyDescent="0.25">
      <c r="B6" s="477" t="s">
        <v>685</v>
      </c>
      <c r="C6" s="475">
        <v>42900000</v>
      </c>
      <c r="D6" s="476">
        <v>93550000</v>
      </c>
    </row>
    <row r="7" spans="2:4" ht="15.75" thickBot="1" x14ac:dyDescent="0.3">
      <c r="B7" s="478" t="s">
        <v>686</v>
      </c>
      <c r="C7" s="479">
        <v>112500000</v>
      </c>
      <c r="D7" s="480">
        <v>284999800</v>
      </c>
    </row>
    <row r="8" spans="2:4" thickTop="1" x14ac:dyDescent="0.35">
      <c r="C8" s="470"/>
      <c r="D8" s="470"/>
    </row>
    <row r="9" spans="2:4" ht="14.45" x14ac:dyDescent="0.35">
      <c r="C9" s="470"/>
      <c r="D9" s="470"/>
    </row>
    <row r="10" spans="2:4" ht="14.45" x14ac:dyDescent="0.35">
      <c r="C10" s="470"/>
      <c r="D10" s="470"/>
    </row>
    <row r="11" spans="2:4" ht="14.45" x14ac:dyDescent="0.35">
      <c r="C11" s="470"/>
      <c r="D11" s="470"/>
    </row>
    <row r="12" spans="2:4" ht="14.45" x14ac:dyDescent="0.35">
      <c r="C12" s="470"/>
      <c r="D12" s="470"/>
    </row>
    <row r="13" spans="2:4" ht="14.45" x14ac:dyDescent="0.35">
      <c r="C13" s="470"/>
      <c r="D13" s="470"/>
    </row>
    <row r="14" spans="2:4" ht="14.45" x14ac:dyDescent="0.35">
      <c r="C14" s="470"/>
      <c r="D14" s="470"/>
    </row>
    <row r="15" spans="2:4" ht="14.45" x14ac:dyDescent="0.35">
      <c r="C15" s="470"/>
      <c r="D15" s="470"/>
    </row>
    <row r="16" spans="2:4" ht="14.45" x14ac:dyDescent="0.35">
      <c r="C16" s="470"/>
      <c r="D16" s="470"/>
    </row>
    <row r="17" spans="3:4" ht="14.45" x14ac:dyDescent="0.35">
      <c r="C17" s="470"/>
      <c r="D17" s="470"/>
    </row>
    <row r="18" spans="3:4" ht="14.45" x14ac:dyDescent="0.35">
      <c r="C18" s="470"/>
      <c r="D18" s="470"/>
    </row>
    <row r="19" spans="3:4" ht="14.45" x14ac:dyDescent="0.35">
      <c r="C19" s="470"/>
      <c r="D19" s="470"/>
    </row>
    <row r="20" spans="3:4" ht="14.45" x14ac:dyDescent="0.35">
      <c r="C20" s="470"/>
      <c r="D20" s="470"/>
    </row>
    <row r="21" spans="3:4" ht="14.45" x14ac:dyDescent="0.35">
      <c r="C21" s="470"/>
      <c r="D21" s="470"/>
    </row>
    <row r="22" spans="3:4" ht="14.45" x14ac:dyDescent="0.35">
      <c r="C22" s="470"/>
      <c r="D22" s="470"/>
    </row>
    <row r="23" spans="3:4" ht="14.45" x14ac:dyDescent="0.35">
      <c r="C23" s="470"/>
      <c r="D23" s="470"/>
    </row>
    <row r="24" spans="3:4" ht="14.45" x14ac:dyDescent="0.35">
      <c r="C24" s="470"/>
      <c r="D24" s="470"/>
    </row>
    <row r="25" spans="3:4" ht="14.45" x14ac:dyDescent="0.35">
      <c r="C25" s="470"/>
      <c r="D25" s="470"/>
    </row>
    <row r="26" spans="3:4" ht="14.45" x14ac:dyDescent="0.35">
      <c r="C26" s="470"/>
      <c r="D26" s="470"/>
    </row>
    <row r="27" spans="3:4" ht="14.45" x14ac:dyDescent="0.35">
      <c r="C27" s="470"/>
      <c r="D27" s="470"/>
    </row>
    <row r="28" spans="3:4" ht="14.45" x14ac:dyDescent="0.35">
      <c r="C28" s="470"/>
      <c r="D28" s="470"/>
    </row>
    <row r="29" spans="3:4" ht="14.45" x14ac:dyDescent="0.35">
      <c r="C29" s="469"/>
      <c r="D29" s="469"/>
    </row>
    <row r="30" spans="3:4" ht="14.45" x14ac:dyDescent="0.35">
      <c r="C30" s="469"/>
      <c r="D30" s="46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Fejlesztéssel_és anélkü bővülő </vt:lpstr>
      <vt:lpstr>Fejlesztés I.</vt:lpstr>
      <vt:lpstr>segédlet</vt:lpstr>
      <vt:lpstr>segédlet létszám</vt:lpstr>
      <vt:lpstr>segédlet eszközbesz. </vt:lpstr>
      <vt:lpstr>segédlet üzem.fennt.</vt:lpstr>
      <vt:lpstr>'Fejlesztés I.'!_Toc503208933</vt:lpstr>
      <vt:lpstr>'Fejlesztéssel_és anélkü bővülő '!Fejlesztéses</vt:lpstr>
      <vt:lpstr>'Fejlesztés I.'!Nyomtatási_cím</vt:lpstr>
      <vt:lpstr>'Fejlesztéssel_és anélkü bővülő '!Nyomtatási_cím</vt:lpstr>
      <vt:lpstr>'Fejlesztés I.'!Nyomtatási_terület</vt:lpstr>
      <vt:lpstr>'Fejlesztéssel_és anélkü bővülő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Belovai Tamás</dc:creator>
  <cp:lastModifiedBy>bodnarnesz</cp:lastModifiedBy>
  <cp:lastPrinted>2018-04-13T09:15:52Z</cp:lastPrinted>
  <dcterms:created xsi:type="dcterms:W3CDTF">2017-08-22T08:19:11Z</dcterms:created>
  <dcterms:modified xsi:type="dcterms:W3CDTF">2018-04-16T08:44:28Z</dcterms:modified>
</cp:coreProperties>
</file>